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codeName="ThisWorkbook"/>
  <mc:AlternateContent xmlns:mc="http://schemas.openxmlformats.org/markup-compatibility/2006">
    <mc:Choice Requires="x15">
      <x15ac:absPath xmlns:x15ac="http://schemas.microsoft.com/office/spreadsheetml/2010/11/ac" url="\\192.168.1.10\近江八幡商工会議所\会議所\相談所\補助金\県地域経済活性化事業補助金\ホームページ\HP原稿\労働保険事務代行\"/>
    </mc:Choice>
  </mc:AlternateContent>
  <xr:revisionPtr revIDLastSave="0" documentId="13_ncr:1_{0CC4B7CF-59D7-43C1-B6E9-7319D51CEF73}" xr6:coauthVersionLast="36" xr6:coauthVersionMax="47" xr10:uidLastSave="{00000000-0000-0000-0000-000000000000}"/>
  <workbookProtection workbookAlgorithmName="SHA-512" workbookHashValue="2uZ2ShrOzcj/g8dxjoTszQyD6hSeAEva4mG04EJBb6lbWXBJWmDI+R0ygWo4LBWe658+osB384sttM4Vl+EvgA==" workbookSaltValue="N2zLOgyvz90TFhsQqkcOjw==" workbookSpinCount="100000" lockStructure="1"/>
  <bookViews>
    <workbookView xWindow="0" yWindow="0" windowWidth="20460" windowHeight="7425" tabRatio="725" xr2:uid="{00000000-000D-0000-FFFF-FFFF00000000}"/>
  </bookViews>
  <sheets>
    <sheet name="報告書（事業主控）" sheetId="1" r:id="rId1"/>
    <sheet name="報告書（提出用）" sheetId="2" r:id="rId2"/>
    <sheet name="総括表" sheetId="6" r:id="rId3"/>
    <sheet name="保険料計算シート" sheetId="8" state="hidden" r:id="rId4"/>
    <sheet name="設定シート" sheetId="10" state="hidden" r:id="rId5"/>
  </sheets>
  <definedNames>
    <definedName name="_xlnm._FilterDatabase" localSheetId="3" hidden="1">保険料計算シート!#REF!</definedName>
    <definedName name="_xlnm.Print_Area" localSheetId="2">総括表!$A$6:$BO$227</definedName>
    <definedName name="_xlnm.Print_Area" localSheetId="3">保険料計算シート!$A$1:$A$31</definedName>
    <definedName name="_xlnm.Print_Area" localSheetId="0">'報告書（事業主控）'!$A$1:$AU$410</definedName>
    <definedName name="_xlnm.Print_Area" localSheetId="1">IF('報告書（事業主控）'!$BJ$16="",'報告書（提出用）'!$A$1:$AU$41,'報告書（提出用）'!$A$1:INDEX('報告書（提出用）'!$AU:$AU,'報告書（事業主控）'!$BJ$16*'報告書（事業主控）'!$BJ$14))</definedName>
    <definedName name="可能">#REF!</definedName>
    <definedName name="概算年度">設定シート!$D$26</definedName>
    <definedName name="事業の期間・最小値">設定シート!$D$20</definedName>
    <definedName name="事業の期間・最大値">設定シート!$D$21</definedName>
    <definedName name="事業の種類">設定シート!$Q$45:$Q$53</definedName>
    <definedName name="事業の種類空">設定シート!$S$47</definedName>
    <definedName name="事業の種類控除">設定シート!$S$51:$S$52</definedName>
    <definedName name="賃金算定基準">設定シート!$D$61:$D$62</definedName>
    <definedName name="労務比率">設定シート!$C$45:$N$53</definedName>
  </definedNames>
  <calcPr calcId="191029"/>
</workbook>
</file>

<file path=xl/calcChain.xml><?xml version="1.0" encoding="utf-8"?>
<calcChain xmlns="http://schemas.openxmlformats.org/spreadsheetml/2006/main">
  <c r="AU216" i="6" l="1"/>
  <c r="BF139" i="6"/>
  <c r="BF149" i="6"/>
  <c r="BF144" i="6"/>
  <c r="BF133" i="6"/>
  <c r="BH129" i="6"/>
  <c r="AN196" i="6"/>
  <c r="AI196" i="6"/>
  <c r="AE196" i="6"/>
  <c r="V197" i="6"/>
  <c r="AX83" i="6"/>
  <c r="C199" i="6"/>
  <c r="C202" i="6"/>
  <c r="C205" i="6"/>
  <c r="C196" i="6"/>
  <c r="M187" i="6"/>
  <c r="FX207" i="6"/>
  <c r="DT207" i="6"/>
  <c r="AX207" i="6"/>
  <c r="FX204" i="6"/>
  <c r="DT204" i="6"/>
  <c r="AX204" i="6"/>
  <c r="FX201" i="6"/>
  <c r="DT201" i="6"/>
  <c r="AX201" i="6"/>
  <c r="FX198" i="6"/>
  <c r="DT198" i="6"/>
  <c r="FX92" i="6"/>
  <c r="DT92" i="6"/>
  <c r="AX92" i="6"/>
  <c r="FX89" i="6"/>
  <c r="DT89" i="6"/>
  <c r="AX89" i="6"/>
  <c r="FX86" i="6"/>
  <c r="DT86" i="6"/>
  <c r="AX86" i="6"/>
  <c r="FX83" i="6"/>
  <c r="DT83" i="6"/>
  <c r="AX198" i="6" l="1"/>
  <c r="AV404" i="1" l="1"/>
  <c r="AV402" i="1"/>
  <c r="AV400" i="1"/>
  <c r="AV398" i="1"/>
  <c r="AV396" i="1"/>
  <c r="AV394" i="1"/>
  <c r="AV392" i="1"/>
  <c r="AV390" i="1"/>
  <c r="AV388" i="1"/>
  <c r="AV363" i="1"/>
  <c r="AV361" i="1"/>
  <c r="AV359" i="1"/>
  <c r="AV357" i="1"/>
  <c r="AV355" i="1"/>
  <c r="AV353" i="1"/>
  <c r="AV351" i="1"/>
  <c r="AV349" i="1"/>
  <c r="AV347" i="1"/>
  <c r="AV322" i="1"/>
  <c r="AV320" i="1"/>
  <c r="AV318" i="1"/>
  <c r="AV316" i="1"/>
  <c r="AV314" i="1"/>
  <c r="AV312" i="1"/>
  <c r="AV310" i="1"/>
  <c r="AV308" i="1"/>
  <c r="AV306" i="1"/>
  <c r="AV281" i="1"/>
  <c r="AV279" i="1"/>
  <c r="AV277" i="1"/>
  <c r="AV275" i="1"/>
  <c r="AV273" i="1"/>
  <c r="AV271" i="1"/>
  <c r="AV269" i="1"/>
  <c r="AV267" i="1"/>
  <c r="AV265" i="1"/>
  <c r="AV240" i="1"/>
  <c r="AV238" i="1"/>
  <c r="AV236" i="1"/>
  <c r="AV234" i="1"/>
  <c r="AV232" i="1"/>
  <c r="AV230" i="1"/>
  <c r="AV228" i="1"/>
  <c r="AV226" i="1"/>
  <c r="AV224" i="1"/>
  <c r="AV199" i="1"/>
  <c r="AV197" i="1"/>
  <c r="AV195" i="1"/>
  <c r="AV193" i="1"/>
  <c r="AV191" i="1"/>
  <c r="AV189" i="1"/>
  <c r="AV187" i="1"/>
  <c r="AV185" i="1"/>
  <c r="AV183" i="1"/>
  <c r="AV158" i="1"/>
  <c r="AV156" i="1"/>
  <c r="AV154" i="1"/>
  <c r="AV152" i="1"/>
  <c r="AV150" i="1"/>
  <c r="AV148" i="1"/>
  <c r="AV146" i="1"/>
  <c r="AV144" i="1"/>
  <c r="AV142" i="1"/>
  <c r="AV117" i="1"/>
  <c r="AV115" i="1"/>
  <c r="AV113" i="1"/>
  <c r="AV111" i="1"/>
  <c r="AV109" i="1"/>
  <c r="AV107" i="1"/>
  <c r="AV105" i="1"/>
  <c r="AV103" i="1"/>
  <c r="AV101" i="1"/>
  <c r="AV76" i="1"/>
  <c r="AV24" i="1"/>
  <c r="AV22" i="1"/>
  <c r="AV20" i="1"/>
  <c r="AV18" i="1"/>
  <c r="AV16" i="1"/>
  <c r="AV60" i="1"/>
  <c r="AV62" i="1"/>
  <c r="AV64" i="1"/>
  <c r="AV66" i="1"/>
  <c r="AV68" i="1"/>
  <c r="AV70" i="1"/>
  <c r="AV72" i="1"/>
  <c r="AV74" i="1"/>
  <c r="AL405" i="1" l="1"/>
  <c r="AL403" i="1"/>
  <c r="AL401" i="1"/>
  <c r="AL399" i="1"/>
  <c r="AL395" i="1"/>
  <c r="AL391" i="1"/>
  <c r="AL389" i="1"/>
  <c r="AL364" i="1"/>
  <c r="AL362" i="1"/>
  <c r="AL358" i="1"/>
  <c r="AL356" i="1"/>
  <c r="AL354" i="1"/>
  <c r="AL352" i="1"/>
  <c r="AL350" i="1"/>
  <c r="AL348" i="1"/>
  <c r="AL323" i="1"/>
  <c r="AL321" i="1"/>
  <c r="AL317" i="1"/>
  <c r="AL315" i="1"/>
  <c r="AL313" i="1"/>
  <c r="AL311" i="1"/>
  <c r="AL309" i="1"/>
  <c r="AL307" i="1"/>
  <c r="AL282" i="1"/>
  <c r="AL280" i="1"/>
  <c r="AL278" i="1"/>
  <c r="AL276" i="1"/>
  <c r="AL274" i="1"/>
  <c r="AL268" i="1"/>
  <c r="AL266" i="1"/>
  <c r="AL241" i="1"/>
  <c r="AL239" i="1"/>
  <c r="AL237" i="1"/>
  <c r="AL233" i="1"/>
  <c r="AL229" i="1"/>
  <c r="AL227" i="1"/>
  <c r="AL225" i="1"/>
  <c r="AL200" i="1"/>
  <c r="AL198" i="1"/>
  <c r="AL196" i="1"/>
  <c r="AL194" i="1"/>
  <c r="AL192" i="1"/>
  <c r="AL188" i="1"/>
  <c r="AL186" i="1"/>
  <c r="AL184" i="1"/>
  <c r="AL159" i="1"/>
  <c r="AL155" i="1"/>
  <c r="AL153" i="1"/>
  <c r="AL147" i="1"/>
  <c r="AL143" i="1"/>
  <c r="AL118" i="1"/>
  <c r="AL116" i="1"/>
  <c r="AL114" i="1"/>
  <c r="AL112" i="1"/>
  <c r="AL110" i="1"/>
  <c r="AL106" i="1"/>
  <c r="AL104" i="1"/>
  <c r="AL102" i="1"/>
  <c r="AL77" i="1"/>
  <c r="AL145" i="1" l="1"/>
  <c r="AL157" i="1"/>
  <c r="AL151" i="1"/>
  <c r="BA404" i="1" l="1"/>
  <c r="BA402" i="1"/>
  <c r="BA400" i="1"/>
  <c r="BA398" i="1"/>
  <c r="BA396" i="1"/>
  <c r="BA394" i="1"/>
  <c r="BA392" i="1"/>
  <c r="BA390" i="1"/>
  <c r="BA388" i="1"/>
  <c r="BA363" i="1"/>
  <c r="BA361" i="1"/>
  <c r="BA359" i="1"/>
  <c r="BA357" i="1"/>
  <c r="BA355" i="1"/>
  <c r="BA353" i="1"/>
  <c r="BA351" i="1"/>
  <c r="BA349" i="1"/>
  <c r="BA347" i="1"/>
  <c r="BA322" i="1"/>
  <c r="BA320" i="1"/>
  <c r="BA318" i="1"/>
  <c r="BA316" i="1"/>
  <c r="BA314" i="1"/>
  <c r="BA312" i="1"/>
  <c r="BA310" i="1"/>
  <c r="BA308" i="1"/>
  <c r="BA306" i="1"/>
  <c r="BA281" i="1"/>
  <c r="BA279" i="1"/>
  <c r="BA277" i="1"/>
  <c r="BA275" i="1"/>
  <c r="BA273" i="1"/>
  <c r="BA271" i="1"/>
  <c r="BA269" i="1"/>
  <c r="BA267" i="1"/>
  <c r="BA265" i="1"/>
  <c r="BA240" i="1"/>
  <c r="BA238" i="1"/>
  <c r="BA236" i="1"/>
  <c r="BA234" i="1"/>
  <c r="BA232" i="1"/>
  <c r="BA230" i="1"/>
  <c r="BA228" i="1"/>
  <c r="BA226" i="1"/>
  <c r="BA224" i="1"/>
  <c r="BA199" i="1"/>
  <c r="BA197" i="1"/>
  <c r="BA195" i="1"/>
  <c r="BA193" i="1"/>
  <c r="BA191" i="1"/>
  <c r="BA189" i="1"/>
  <c r="BA187" i="1"/>
  <c r="BA185" i="1"/>
  <c r="BA183" i="1"/>
  <c r="BA158" i="1"/>
  <c r="BA156" i="1"/>
  <c r="BA154" i="1"/>
  <c r="BA152" i="1"/>
  <c r="BA150" i="1"/>
  <c r="BA148" i="1"/>
  <c r="BA146" i="1"/>
  <c r="BA144" i="1"/>
  <c r="BA142" i="1"/>
  <c r="BA117" i="1"/>
  <c r="BA115" i="1"/>
  <c r="BA113" i="1"/>
  <c r="BA111" i="1"/>
  <c r="BA109" i="1"/>
  <c r="BA107" i="1"/>
  <c r="BA105" i="1"/>
  <c r="BA103" i="1"/>
  <c r="BA101" i="1"/>
  <c r="BA283" i="1" l="1"/>
  <c r="BA119" i="1"/>
  <c r="BA201" i="1"/>
  <c r="BA365" i="1"/>
  <c r="BA160" i="1"/>
  <c r="BA324" i="1"/>
  <c r="BA242" i="1"/>
  <c r="BA406" i="1"/>
  <c r="BA76" i="1"/>
  <c r="BA74" i="1"/>
  <c r="BA72" i="1"/>
  <c r="BA70" i="1"/>
  <c r="BA68" i="1"/>
  <c r="BA66" i="1"/>
  <c r="BA64" i="1"/>
  <c r="BA62" i="1"/>
  <c r="BA60" i="1"/>
  <c r="BA24" i="1"/>
  <c r="BA22" i="1"/>
  <c r="BA20" i="1"/>
  <c r="BA18" i="1"/>
  <c r="BA16" i="1"/>
  <c r="BI16" i="1"/>
  <c r="BA78" i="1" l="1"/>
  <c r="BA26" i="1"/>
  <c r="G84" i="10"/>
  <c r="G85" i="10" s="1"/>
  <c r="I84" i="10"/>
  <c r="I85" i="10" s="1"/>
  <c r="E84" i="10"/>
  <c r="E85" i="10" s="1"/>
  <c r="C84" i="10"/>
  <c r="C85" i="10" s="1"/>
  <c r="E78" i="10" l="1"/>
  <c r="I78" i="10"/>
  <c r="C78" i="10"/>
  <c r="AD407" i="1"/>
  <c r="Z407" i="1"/>
  <c r="AN406" i="1"/>
  <c r="AD366" i="1"/>
  <c r="Z366" i="1"/>
  <c r="AN365" i="1"/>
  <c r="AD325" i="1"/>
  <c r="Z325" i="1"/>
  <c r="AN324" i="1"/>
  <c r="AD284" i="1"/>
  <c r="Z284" i="1"/>
  <c r="AN283" i="1"/>
  <c r="AN286" i="1" s="1"/>
  <c r="AD243" i="1"/>
  <c r="Z243" i="1"/>
  <c r="AN242" i="1"/>
  <c r="AD202" i="1"/>
  <c r="Z202" i="1"/>
  <c r="AN201" i="1"/>
  <c r="AN204" i="1" s="1"/>
  <c r="AD161" i="1"/>
  <c r="Z161" i="1"/>
  <c r="AN160" i="1"/>
  <c r="AD120" i="1"/>
  <c r="Z120" i="1"/>
  <c r="AN119" i="1"/>
  <c r="AD79" i="1"/>
  <c r="Z79" i="1"/>
  <c r="AN78" i="1"/>
  <c r="Z27" i="1"/>
  <c r="AD27" i="1"/>
  <c r="AN26" i="1"/>
  <c r="AD120" i="2" l="1"/>
  <c r="AD161" i="2"/>
  <c r="AD202" i="2"/>
  <c r="AD243" i="2"/>
  <c r="AD284" i="2"/>
  <c r="Z325" i="2"/>
  <c r="Z366" i="2"/>
  <c r="AD325" i="2"/>
  <c r="AD366" i="2"/>
  <c r="Z79" i="2"/>
  <c r="Z407" i="2"/>
  <c r="AD79" i="2"/>
  <c r="Z120" i="2"/>
  <c r="Z161" i="2"/>
  <c r="Z202" i="2"/>
  <c r="Z243" i="2"/>
  <c r="Z284" i="2"/>
  <c r="AD407" i="2"/>
  <c r="AD27" i="2"/>
  <c r="Z27" i="2"/>
  <c r="S52" i="10"/>
  <c r="S51" i="10"/>
  <c r="BH17" i="1"/>
  <c r="BH18" i="1" l="1"/>
  <c r="BH19" i="1" s="1"/>
  <c r="BH20" i="1" s="1"/>
  <c r="BH21" i="1" s="1"/>
  <c r="BH22" i="1" s="1"/>
  <c r="BH23" i="1" s="1"/>
  <c r="BH24" i="1" s="1"/>
  <c r="BH25" i="1" s="1"/>
  <c r="BG18" i="1"/>
  <c r="BG19" i="1" s="1"/>
  <c r="BI17" i="1"/>
  <c r="BG20" i="1" l="1"/>
  <c r="AP189" i="6"/>
  <c r="BI18" i="1"/>
  <c r="BI19" i="1"/>
  <c r="BG21" i="1" l="1"/>
  <c r="BI20" i="1"/>
  <c r="BG22" i="1" l="1"/>
  <c r="M35" i="10"/>
  <c r="M36" i="10" s="1"/>
  <c r="I35" i="10"/>
  <c r="I36" i="10" s="1"/>
  <c r="E35" i="10"/>
  <c r="E36" i="10" s="1"/>
  <c r="C35" i="10"/>
  <c r="C36" i="10" s="1"/>
  <c r="O34" i="10"/>
  <c r="O35" i="10" s="1"/>
  <c r="O36" i="10" s="1"/>
  <c r="K34" i="10"/>
  <c r="K35" i="10" s="1"/>
  <c r="G34" i="10"/>
  <c r="G35" i="10" s="1"/>
  <c r="G36" i="10" s="1"/>
  <c r="BI21" i="1"/>
  <c r="AX18" i="1" l="1"/>
  <c r="M39" i="10"/>
  <c r="K36" i="10"/>
  <c r="K39" i="10"/>
  <c r="I39" i="10"/>
  <c r="G39" i="10"/>
  <c r="BG23" i="1"/>
  <c r="M19" i="8"/>
  <c r="R16" i="8"/>
  <c r="O19" i="8"/>
  <c r="G14" i="10"/>
  <c r="G68" i="10" s="1"/>
  <c r="Q53" i="10"/>
  <c r="Q52" i="10"/>
  <c r="Q51" i="10"/>
  <c r="Q50" i="10"/>
  <c r="Q49" i="10"/>
  <c r="Q48" i="10"/>
  <c r="Q47" i="10"/>
  <c r="Q46" i="10"/>
  <c r="Q45" i="10"/>
  <c r="I14" i="10"/>
  <c r="I68" i="10" s="1"/>
  <c r="E14" i="10"/>
  <c r="C14" i="10"/>
  <c r="K135" i="8"/>
  <c r="E135" i="8"/>
  <c r="K134" i="8"/>
  <c r="E134" i="8"/>
  <c r="K133" i="8"/>
  <c r="E133" i="8"/>
  <c r="K132" i="8"/>
  <c r="E132" i="8"/>
  <c r="K131" i="8"/>
  <c r="E131" i="8"/>
  <c r="K130" i="8"/>
  <c r="E130" i="8"/>
  <c r="K129" i="8"/>
  <c r="E129" i="8"/>
  <c r="K128" i="8"/>
  <c r="E128" i="8"/>
  <c r="K127" i="8"/>
  <c r="E127" i="8"/>
  <c r="K126" i="8"/>
  <c r="E126" i="8"/>
  <c r="K125" i="8"/>
  <c r="E125" i="8"/>
  <c r="K124" i="8"/>
  <c r="E124" i="8"/>
  <c r="K123" i="8"/>
  <c r="E123" i="8"/>
  <c r="K122" i="8"/>
  <c r="E122" i="8"/>
  <c r="K121" i="8"/>
  <c r="E121" i="8"/>
  <c r="K120" i="8"/>
  <c r="E120" i="8"/>
  <c r="K119" i="8"/>
  <c r="E119" i="8"/>
  <c r="K118" i="8"/>
  <c r="E118" i="8"/>
  <c r="K117" i="8"/>
  <c r="E117" i="8"/>
  <c r="K116" i="8"/>
  <c r="E116" i="8"/>
  <c r="K115" i="8"/>
  <c r="E115" i="8"/>
  <c r="K114" i="8"/>
  <c r="E114" i="8"/>
  <c r="K113" i="8"/>
  <c r="E113" i="8"/>
  <c r="K112" i="8"/>
  <c r="E112" i="8"/>
  <c r="K111" i="8"/>
  <c r="E111" i="8"/>
  <c r="K110" i="8"/>
  <c r="E110" i="8"/>
  <c r="K109" i="8"/>
  <c r="E109" i="8"/>
  <c r="K108" i="8"/>
  <c r="E108" i="8"/>
  <c r="K107" i="8"/>
  <c r="E107" i="8"/>
  <c r="K106" i="8"/>
  <c r="E106" i="8"/>
  <c r="K105" i="8"/>
  <c r="E105" i="8"/>
  <c r="K104" i="8"/>
  <c r="E104" i="8"/>
  <c r="K103" i="8"/>
  <c r="E103" i="8"/>
  <c r="K102" i="8"/>
  <c r="E102" i="8"/>
  <c r="K101" i="8"/>
  <c r="E101" i="8"/>
  <c r="K100" i="8"/>
  <c r="E100" i="8"/>
  <c r="K99" i="8"/>
  <c r="E99" i="8"/>
  <c r="K98" i="8"/>
  <c r="E98" i="8"/>
  <c r="K97" i="8"/>
  <c r="E97" i="8"/>
  <c r="K96" i="8"/>
  <c r="E96" i="8"/>
  <c r="K95" i="8"/>
  <c r="E95" i="8"/>
  <c r="K94" i="8"/>
  <c r="E94" i="8"/>
  <c r="K93" i="8"/>
  <c r="E93" i="8"/>
  <c r="K92" i="8"/>
  <c r="E92" i="8"/>
  <c r="K91" i="8"/>
  <c r="E91" i="8"/>
  <c r="K90" i="8"/>
  <c r="E90" i="8"/>
  <c r="K89" i="8"/>
  <c r="E89" i="8"/>
  <c r="K88" i="8"/>
  <c r="E88" i="8"/>
  <c r="K87" i="8"/>
  <c r="E87" i="8"/>
  <c r="K86" i="8"/>
  <c r="E86" i="8"/>
  <c r="K85" i="8"/>
  <c r="E85" i="8"/>
  <c r="K84" i="8"/>
  <c r="E84" i="8"/>
  <c r="K83" i="8"/>
  <c r="E83" i="8"/>
  <c r="K82" i="8"/>
  <c r="E82" i="8"/>
  <c r="K81" i="8"/>
  <c r="E81" i="8"/>
  <c r="K80" i="8"/>
  <c r="E80" i="8"/>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AS184" i="6"/>
  <c r="AM12" i="6"/>
  <c r="AM126" i="6" s="1"/>
  <c r="AK12" i="6"/>
  <c r="AK126" i="6" s="1"/>
  <c r="AI12" i="6"/>
  <c r="AI126" i="6" s="1"/>
  <c r="AG12" i="6"/>
  <c r="AG126" i="6" s="1"/>
  <c r="AE12" i="6"/>
  <c r="AE126" i="6" s="1"/>
  <c r="AC12" i="6"/>
  <c r="AC126" i="6" s="1"/>
  <c r="AA12" i="6"/>
  <c r="AA126" i="6" s="1"/>
  <c r="Y12" i="6"/>
  <c r="Y126" i="6" s="1"/>
  <c r="W12" i="6"/>
  <c r="W126" i="6" s="1"/>
  <c r="U12" i="6"/>
  <c r="U126" i="6" s="1"/>
  <c r="S12" i="6"/>
  <c r="S126" i="6" s="1"/>
  <c r="Q12" i="6"/>
  <c r="Q126" i="6" s="1"/>
  <c r="O12" i="6"/>
  <c r="O126" i="6" s="1"/>
  <c r="M12" i="6"/>
  <c r="M126" i="6" s="1"/>
  <c r="F406" i="2"/>
  <c r="AD405" i="2"/>
  <c r="Z405" i="2"/>
  <c r="V405" i="2"/>
  <c r="S405" i="2"/>
  <c r="Q405" i="2"/>
  <c r="O405" i="2"/>
  <c r="AN404" i="2"/>
  <c r="V404" i="2"/>
  <c r="S404" i="2"/>
  <c r="Q404" i="2"/>
  <c r="O404" i="2"/>
  <c r="J404" i="2"/>
  <c r="B404" i="2"/>
  <c r="AD403" i="2"/>
  <c r="Z403" i="2"/>
  <c r="V403" i="2"/>
  <c r="S403" i="2"/>
  <c r="Q403" i="2"/>
  <c r="O403" i="2"/>
  <c r="AN402" i="2"/>
  <c r="V402" i="2"/>
  <c r="S402" i="2"/>
  <c r="Q402" i="2"/>
  <c r="O402" i="2"/>
  <c r="J402" i="2"/>
  <c r="B402" i="2"/>
  <c r="AD401" i="2"/>
  <c r="Z401" i="2"/>
  <c r="V401" i="2"/>
  <c r="S401" i="2"/>
  <c r="Q401" i="2"/>
  <c r="O401" i="2"/>
  <c r="AN400" i="2"/>
  <c r="V400" i="2"/>
  <c r="S400" i="2"/>
  <c r="Q400" i="2"/>
  <c r="O400" i="2"/>
  <c r="J400" i="2"/>
  <c r="B400" i="2"/>
  <c r="AD399" i="2"/>
  <c r="Z399" i="2"/>
  <c r="V399" i="2"/>
  <c r="S399" i="2"/>
  <c r="Q399" i="2"/>
  <c r="O399" i="2"/>
  <c r="AN398" i="2"/>
  <c r="V398" i="2"/>
  <c r="S398" i="2"/>
  <c r="Q398" i="2"/>
  <c r="O398" i="2"/>
  <c r="J398" i="2"/>
  <c r="B398" i="2"/>
  <c r="AD397" i="2"/>
  <c r="Z397" i="2"/>
  <c r="V397" i="2"/>
  <c r="S397" i="2"/>
  <c r="Q397" i="2"/>
  <c r="O397" i="2"/>
  <c r="AN396" i="2"/>
  <c r="V396" i="2"/>
  <c r="S396" i="2"/>
  <c r="Q396" i="2"/>
  <c r="O396" i="2"/>
  <c r="J396" i="2"/>
  <c r="B396" i="2"/>
  <c r="AD395" i="2"/>
  <c r="Z395" i="2"/>
  <c r="V395" i="2"/>
  <c r="S395" i="2"/>
  <c r="Q395" i="2"/>
  <c r="O395" i="2"/>
  <c r="AN394" i="2"/>
  <c r="V394" i="2"/>
  <c r="S394" i="2"/>
  <c r="Q394" i="2"/>
  <c r="O394" i="2"/>
  <c r="J394" i="2"/>
  <c r="B394" i="2"/>
  <c r="AD393" i="2"/>
  <c r="Z393" i="2"/>
  <c r="V393" i="2"/>
  <c r="S393" i="2"/>
  <c r="Q393" i="2"/>
  <c r="O393" i="2"/>
  <c r="AN392" i="2"/>
  <c r="V392" i="2"/>
  <c r="S392" i="2"/>
  <c r="Q392" i="2"/>
  <c r="O392" i="2"/>
  <c r="J392" i="2"/>
  <c r="B392" i="2"/>
  <c r="AD391" i="2"/>
  <c r="Z391" i="2"/>
  <c r="V391" i="2"/>
  <c r="S391" i="2"/>
  <c r="Q391" i="2"/>
  <c r="O391" i="2"/>
  <c r="AN390" i="2"/>
  <c r="V390" i="2"/>
  <c r="S390" i="2"/>
  <c r="Q390" i="2"/>
  <c r="O390" i="2"/>
  <c r="J390" i="2"/>
  <c r="B390" i="2"/>
  <c r="AD389" i="2"/>
  <c r="Z389" i="2"/>
  <c r="V389" i="2"/>
  <c r="S389" i="2"/>
  <c r="Q389" i="2"/>
  <c r="O389" i="2"/>
  <c r="AN388" i="2"/>
  <c r="V388" i="2"/>
  <c r="S388" i="2"/>
  <c r="Q388" i="2"/>
  <c r="O388" i="2"/>
  <c r="J388" i="2"/>
  <c r="B388" i="2"/>
  <c r="F365" i="2"/>
  <c r="AD364" i="2"/>
  <c r="Z364" i="2"/>
  <c r="V364" i="2"/>
  <c r="S364" i="2"/>
  <c r="Q364" i="2"/>
  <c r="O364" i="2"/>
  <c r="AN363" i="2"/>
  <c r="V363" i="2"/>
  <c r="S363" i="2"/>
  <c r="Q363" i="2"/>
  <c r="O363" i="2"/>
  <c r="J363" i="2"/>
  <c r="B363" i="2"/>
  <c r="AD362" i="2"/>
  <c r="Z362" i="2"/>
  <c r="V362" i="2"/>
  <c r="S362" i="2"/>
  <c r="Q362" i="2"/>
  <c r="O362" i="2"/>
  <c r="AN361" i="2"/>
  <c r="V361" i="2"/>
  <c r="S361" i="2"/>
  <c r="Q361" i="2"/>
  <c r="O361" i="2"/>
  <c r="J361" i="2"/>
  <c r="B361" i="2"/>
  <c r="AD360" i="2"/>
  <c r="Z360" i="2"/>
  <c r="V360" i="2"/>
  <c r="S360" i="2"/>
  <c r="Q360" i="2"/>
  <c r="O360" i="2"/>
  <c r="AN359" i="2"/>
  <c r="V359" i="2"/>
  <c r="S359" i="2"/>
  <c r="Q359" i="2"/>
  <c r="O359" i="2"/>
  <c r="J359" i="2"/>
  <c r="B359" i="2"/>
  <c r="AD358" i="2"/>
  <c r="Z358" i="2"/>
  <c r="V358" i="2"/>
  <c r="S358" i="2"/>
  <c r="Q358" i="2"/>
  <c r="O358" i="2"/>
  <c r="AN357" i="2"/>
  <c r="V357" i="2"/>
  <c r="S357" i="2"/>
  <c r="Q357" i="2"/>
  <c r="O357" i="2"/>
  <c r="J357" i="2"/>
  <c r="B357" i="2"/>
  <c r="AD356" i="2"/>
  <c r="Z356" i="2"/>
  <c r="V356" i="2"/>
  <c r="S356" i="2"/>
  <c r="Q356" i="2"/>
  <c r="O356" i="2"/>
  <c r="AN355" i="2"/>
  <c r="V355" i="2"/>
  <c r="S355" i="2"/>
  <c r="Q355" i="2"/>
  <c r="O355" i="2"/>
  <c r="J355" i="2"/>
  <c r="B355" i="2"/>
  <c r="AD354" i="2"/>
  <c r="Z354" i="2"/>
  <c r="V354" i="2"/>
  <c r="S354" i="2"/>
  <c r="Q354" i="2"/>
  <c r="O354" i="2"/>
  <c r="AN353" i="2"/>
  <c r="V353" i="2"/>
  <c r="S353" i="2"/>
  <c r="Q353" i="2"/>
  <c r="O353" i="2"/>
  <c r="J353" i="2"/>
  <c r="B353" i="2"/>
  <c r="AD352" i="2"/>
  <c r="Z352" i="2"/>
  <c r="V352" i="2"/>
  <c r="S352" i="2"/>
  <c r="Q352" i="2"/>
  <c r="O352" i="2"/>
  <c r="AN351" i="2"/>
  <c r="V351" i="2"/>
  <c r="S351" i="2"/>
  <c r="Q351" i="2"/>
  <c r="O351" i="2"/>
  <c r="J351" i="2"/>
  <c r="B351" i="2"/>
  <c r="AD350" i="2"/>
  <c r="Z350" i="2"/>
  <c r="V350" i="2"/>
  <c r="S350" i="2"/>
  <c r="Q350" i="2"/>
  <c r="O350" i="2"/>
  <c r="AN349" i="2"/>
  <c r="V349" i="2"/>
  <c r="S349" i="2"/>
  <c r="Q349" i="2"/>
  <c r="O349" i="2"/>
  <c r="J349" i="2"/>
  <c r="B349" i="2"/>
  <c r="AD348" i="2"/>
  <c r="Z348" i="2"/>
  <c r="V348" i="2"/>
  <c r="S348" i="2"/>
  <c r="Q348" i="2"/>
  <c r="O348" i="2"/>
  <c r="AN347" i="2"/>
  <c r="V347" i="2"/>
  <c r="S347" i="2"/>
  <c r="Q347" i="2"/>
  <c r="O347" i="2"/>
  <c r="J347" i="2"/>
  <c r="B347" i="2"/>
  <c r="F324" i="2"/>
  <c r="AD323" i="2"/>
  <c r="Z323" i="2"/>
  <c r="V323" i="2"/>
  <c r="S323" i="2"/>
  <c r="Q323" i="2"/>
  <c r="O323" i="2"/>
  <c r="AN322" i="2"/>
  <c r="V322" i="2"/>
  <c r="S322" i="2"/>
  <c r="Q322" i="2"/>
  <c r="O322" i="2"/>
  <c r="J322" i="2"/>
  <c r="B322" i="2"/>
  <c r="AD321" i="2"/>
  <c r="Z321" i="2"/>
  <c r="V321" i="2"/>
  <c r="S321" i="2"/>
  <c r="Q321" i="2"/>
  <c r="O321" i="2"/>
  <c r="AN320" i="2"/>
  <c r="V320" i="2"/>
  <c r="S320" i="2"/>
  <c r="Q320" i="2"/>
  <c r="O320" i="2"/>
  <c r="J320" i="2"/>
  <c r="B320" i="2"/>
  <c r="AD319" i="2"/>
  <c r="Z319" i="2"/>
  <c r="V319" i="2"/>
  <c r="S319" i="2"/>
  <c r="Q319" i="2"/>
  <c r="O319" i="2"/>
  <c r="AN318" i="2"/>
  <c r="V318" i="2"/>
  <c r="S318" i="2"/>
  <c r="Q318" i="2"/>
  <c r="O318" i="2"/>
  <c r="J318" i="2"/>
  <c r="B318" i="2"/>
  <c r="AD317" i="2"/>
  <c r="Z317" i="2"/>
  <c r="V317" i="2"/>
  <c r="S317" i="2"/>
  <c r="Q317" i="2"/>
  <c r="O317" i="2"/>
  <c r="AN316" i="2"/>
  <c r="V316" i="2"/>
  <c r="S316" i="2"/>
  <c r="Q316" i="2"/>
  <c r="O316" i="2"/>
  <c r="J316" i="2"/>
  <c r="B316" i="2"/>
  <c r="AD315" i="2"/>
  <c r="Z315" i="2"/>
  <c r="V315" i="2"/>
  <c r="S315" i="2"/>
  <c r="Q315" i="2"/>
  <c r="O315" i="2"/>
  <c r="AN314" i="2"/>
  <c r="V314" i="2"/>
  <c r="S314" i="2"/>
  <c r="Q314" i="2"/>
  <c r="O314" i="2"/>
  <c r="J314" i="2"/>
  <c r="B314" i="2"/>
  <c r="AD313" i="2"/>
  <c r="Z313" i="2"/>
  <c r="V313" i="2"/>
  <c r="S313" i="2"/>
  <c r="Q313" i="2"/>
  <c r="O313" i="2"/>
  <c r="AN312" i="2"/>
  <c r="V312" i="2"/>
  <c r="S312" i="2"/>
  <c r="Q312" i="2"/>
  <c r="O312" i="2"/>
  <c r="J312" i="2"/>
  <c r="B312" i="2"/>
  <c r="AD311" i="2"/>
  <c r="Z311" i="2"/>
  <c r="V311" i="2"/>
  <c r="S311" i="2"/>
  <c r="Q311" i="2"/>
  <c r="O311" i="2"/>
  <c r="AN310" i="2"/>
  <c r="V310" i="2"/>
  <c r="S310" i="2"/>
  <c r="Q310" i="2"/>
  <c r="O310" i="2"/>
  <c r="J310" i="2"/>
  <c r="B310" i="2"/>
  <c r="AD309" i="2"/>
  <c r="Z309" i="2"/>
  <c r="V309" i="2"/>
  <c r="S309" i="2"/>
  <c r="Q309" i="2"/>
  <c r="O309" i="2"/>
  <c r="AN308" i="2"/>
  <c r="V308" i="2"/>
  <c r="S308" i="2"/>
  <c r="Q308" i="2"/>
  <c r="O308" i="2"/>
  <c r="J308" i="2"/>
  <c r="B308" i="2"/>
  <c r="AD307" i="2"/>
  <c r="Z307" i="2"/>
  <c r="V307" i="2"/>
  <c r="S307" i="2"/>
  <c r="Q307" i="2"/>
  <c r="O307" i="2"/>
  <c r="AN306" i="2"/>
  <c r="V306" i="2"/>
  <c r="S306" i="2"/>
  <c r="Q306" i="2"/>
  <c r="O306" i="2"/>
  <c r="J306" i="2"/>
  <c r="B306" i="2"/>
  <c r="F283" i="2"/>
  <c r="AD282" i="2"/>
  <c r="Z282" i="2"/>
  <c r="V282" i="2"/>
  <c r="S282" i="2"/>
  <c r="Q282" i="2"/>
  <c r="O282" i="2"/>
  <c r="AN281" i="2"/>
  <c r="V281" i="2"/>
  <c r="S281" i="2"/>
  <c r="Q281" i="2"/>
  <c r="O281" i="2"/>
  <c r="J281" i="2"/>
  <c r="B281" i="2"/>
  <c r="AD280" i="2"/>
  <c r="Z280" i="2"/>
  <c r="V280" i="2"/>
  <c r="S280" i="2"/>
  <c r="Q280" i="2"/>
  <c r="O280" i="2"/>
  <c r="AN279" i="2"/>
  <c r="V279" i="2"/>
  <c r="S279" i="2"/>
  <c r="Q279" i="2"/>
  <c r="O279" i="2"/>
  <c r="J279" i="2"/>
  <c r="B279" i="2"/>
  <c r="AD278" i="2"/>
  <c r="Z278" i="2"/>
  <c r="V278" i="2"/>
  <c r="S278" i="2"/>
  <c r="Q278" i="2"/>
  <c r="O278" i="2"/>
  <c r="AN277" i="2"/>
  <c r="V277" i="2"/>
  <c r="S277" i="2"/>
  <c r="Q277" i="2"/>
  <c r="O277" i="2"/>
  <c r="J277" i="2"/>
  <c r="B277" i="2"/>
  <c r="AD276" i="2"/>
  <c r="Z276" i="2"/>
  <c r="V276" i="2"/>
  <c r="S276" i="2"/>
  <c r="Q276" i="2"/>
  <c r="O276" i="2"/>
  <c r="AN275" i="2"/>
  <c r="V275" i="2"/>
  <c r="S275" i="2"/>
  <c r="Q275" i="2"/>
  <c r="O275" i="2"/>
  <c r="J275" i="2"/>
  <c r="B275" i="2"/>
  <c r="AD274" i="2"/>
  <c r="Z274" i="2"/>
  <c r="V274" i="2"/>
  <c r="S274" i="2"/>
  <c r="Q274" i="2"/>
  <c r="O274" i="2"/>
  <c r="AN273" i="2"/>
  <c r="V273" i="2"/>
  <c r="S273" i="2"/>
  <c r="Q273" i="2"/>
  <c r="O273" i="2"/>
  <c r="J273" i="2"/>
  <c r="B273" i="2"/>
  <c r="AD272" i="2"/>
  <c r="Z272" i="2"/>
  <c r="V272" i="2"/>
  <c r="S272" i="2"/>
  <c r="Q272" i="2"/>
  <c r="O272" i="2"/>
  <c r="AN271" i="2"/>
  <c r="V271" i="2"/>
  <c r="S271" i="2"/>
  <c r="Q271" i="2"/>
  <c r="O271" i="2"/>
  <c r="J271" i="2"/>
  <c r="B271" i="2"/>
  <c r="AD270" i="2"/>
  <c r="Z270" i="2"/>
  <c r="V270" i="2"/>
  <c r="S270" i="2"/>
  <c r="Q270" i="2"/>
  <c r="O270" i="2"/>
  <c r="AN269" i="2"/>
  <c r="V269" i="2"/>
  <c r="S269" i="2"/>
  <c r="Q269" i="2"/>
  <c r="O269" i="2"/>
  <c r="J269" i="2"/>
  <c r="B269" i="2"/>
  <c r="AD268" i="2"/>
  <c r="Z268" i="2"/>
  <c r="V268" i="2"/>
  <c r="S268" i="2"/>
  <c r="Q268" i="2"/>
  <c r="O268" i="2"/>
  <c r="AN267" i="2"/>
  <c r="V267" i="2"/>
  <c r="S267" i="2"/>
  <c r="Q267" i="2"/>
  <c r="O267" i="2"/>
  <c r="J267" i="2"/>
  <c r="B267" i="2"/>
  <c r="AD266" i="2"/>
  <c r="Z266" i="2"/>
  <c r="V266" i="2"/>
  <c r="S266" i="2"/>
  <c r="Q266" i="2"/>
  <c r="O266" i="2"/>
  <c r="AN265" i="2"/>
  <c r="V265" i="2"/>
  <c r="S265" i="2"/>
  <c r="Q265" i="2"/>
  <c r="O265" i="2"/>
  <c r="J265" i="2"/>
  <c r="B265" i="2"/>
  <c r="F242" i="2"/>
  <c r="AD241" i="2"/>
  <c r="Z241" i="2"/>
  <c r="V241" i="2"/>
  <c r="S241" i="2"/>
  <c r="Q241" i="2"/>
  <c r="O241" i="2"/>
  <c r="AN240" i="2"/>
  <c r="V240" i="2"/>
  <c r="S240" i="2"/>
  <c r="Q240" i="2"/>
  <c r="O240" i="2"/>
  <c r="J240" i="2"/>
  <c r="B240" i="2"/>
  <c r="AD239" i="2"/>
  <c r="Z239" i="2"/>
  <c r="V239" i="2"/>
  <c r="S239" i="2"/>
  <c r="Q239" i="2"/>
  <c r="O239" i="2"/>
  <c r="AN238" i="2"/>
  <c r="V238" i="2"/>
  <c r="S238" i="2"/>
  <c r="Q238" i="2"/>
  <c r="O238" i="2"/>
  <c r="J238" i="2"/>
  <c r="B238" i="2"/>
  <c r="AD237" i="2"/>
  <c r="Z237" i="2"/>
  <c r="V237" i="2"/>
  <c r="S237" i="2"/>
  <c r="Q237" i="2"/>
  <c r="O237" i="2"/>
  <c r="AN236" i="2"/>
  <c r="V236" i="2"/>
  <c r="S236" i="2"/>
  <c r="Q236" i="2"/>
  <c r="O236" i="2"/>
  <c r="J236" i="2"/>
  <c r="B236" i="2"/>
  <c r="AD235" i="2"/>
  <c r="Z235" i="2"/>
  <c r="V235" i="2"/>
  <c r="S235" i="2"/>
  <c r="Q235" i="2"/>
  <c r="O235" i="2"/>
  <c r="AN234" i="2"/>
  <c r="V234" i="2"/>
  <c r="S234" i="2"/>
  <c r="Q234" i="2"/>
  <c r="O234" i="2"/>
  <c r="J234" i="2"/>
  <c r="B234" i="2"/>
  <c r="AD233" i="2"/>
  <c r="Z233" i="2"/>
  <c r="V233" i="2"/>
  <c r="S233" i="2"/>
  <c r="Q233" i="2"/>
  <c r="O233" i="2"/>
  <c r="AN232" i="2"/>
  <c r="V232" i="2"/>
  <c r="S232" i="2"/>
  <c r="Q232" i="2"/>
  <c r="O232" i="2"/>
  <c r="J232" i="2"/>
  <c r="B232" i="2"/>
  <c r="AD231" i="2"/>
  <c r="Z231" i="2"/>
  <c r="V231" i="2"/>
  <c r="S231" i="2"/>
  <c r="Q231" i="2"/>
  <c r="O231" i="2"/>
  <c r="AN230" i="2"/>
  <c r="V230" i="2"/>
  <c r="S230" i="2"/>
  <c r="Q230" i="2"/>
  <c r="O230" i="2"/>
  <c r="J230" i="2"/>
  <c r="B230" i="2"/>
  <c r="AD229" i="2"/>
  <c r="Z229" i="2"/>
  <c r="V229" i="2"/>
  <c r="S229" i="2"/>
  <c r="Q229" i="2"/>
  <c r="O229" i="2"/>
  <c r="AN228" i="2"/>
  <c r="V228" i="2"/>
  <c r="S228" i="2"/>
  <c r="Q228" i="2"/>
  <c r="O228" i="2"/>
  <c r="J228" i="2"/>
  <c r="B228" i="2"/>
  <c r="AD227" i="2"/>
  <c r="Z227" i="2"/>
  <c r="V227" i="2"/>
  <c r="S227" i="2"/>
  <c r="Q227" i="2"/>
  <c r="O227" i="2"/>
  <c r="AN226" i="2"/>
  <c r="V226" i="2"/>
  <c r="S226" i="2"/>
  <c r="Q226" i="2"/>
  <c r="O226" i="2"/>
  <c r="J226" i="2"/>
  <c r="B226" i="2"/>
  <c r="AD225" i="2"/>
  <c r="Z225" i="2"/>
  <c r="V225" i="2"/>
  <c r="S225" i="2"/>
  <c r="Q225" i="2"/>
  <c r="O225" i="2"/>
  <c r="AN224" i="2"/>
  <c r="V224" i="2"/>
  <c r="S224" i="2"/>
  <c r="Q224" i="2"/>
  <c r="O224" i="2"/>
  <c r="J224" i="2"/>
  <c r="B224" i="2"/>
  <c r="F201" i="2"/>
  <c r="AD200" i="2"/>
  <c r="Z200" i="2"/>
  <c r="V200" i="2"/>
  <c r="S200" i="2"/>
  <c r="Q200" i="2"/>
  <c r="O200" i="2"/>
  <c r="AN199" i="2"/>
  <c r="V199" i="2"/>
  <c r="S199" i="2"/>
  <c r="Q199" i="2"/>
  <c r="O199" i="2"/>
  <c r="J199" i="2"/>
  <c r="B199" i="2"/>
  <c r="AD198" i="2"/>
  <c r="Z198" i="2"/>
  <c r="V198" i="2"/>
  <c r="S198" i="2"/>
  <c r="Q198" i="2"/>
  <c r="O198" i="2"/>
  <c r="AN197" i="2"/>
  <c r="V197" i="2"/>
  <c r="S197" i="2"/>
  <c r="Q197" i="2"/>
  <c r="O197" i="2"/>
  <c r="J197" i="2"/>
  <c r="B197" i="2"/>
  <c r="AD196" i="2"/>
  <c r="Z196" i="2"/>
  <c r="V196" i="2"/>
  <c r="S196" i="2"/>
  <c r="Q196" i="2"/>
  <c r="O196" i="2"/>
  <c r="AN195" i="2"/>
  <c r="V195" i="2"/>
  <c r="S195" i="2"/>
  <c r="Q195" i="2"/>
  <c r="O195" i="2"/>
  <c r="J195" i="2"/>
  <c r="B195" i="2"/>
  <c r="AD194" i="2"/>
  <c r="Z194" i="2"/>
  <c r="V194" i="2"/>
  <c r="S194" i="2"/>
  <c r="Q194" i="2"/>
  <c r="O194" i="2"/>
  <c r="AN193" i="2"/>
  <c r="V193" i="2"/>
  <c r="S193" i="2"/>
  <c r="Q193" i="2"/>
  <c r="O193" i="2"/>
  <c r="J193" i="2"/>
  <c r="B193" i="2"/>
  <c r="AD192" i="2"/>
  <c r="Z192" i="2"/>
  <c r="V192" i="2"/>
  <c r="S192" i="2"/>
  <c r="Q192" i="2"/>
  <c r="O192" i="2"/>
  <c r="AN191" i="2"/>
  <c r="V191" i="2"/>
  <c r="S191" i="2"/>
  <c r="Q191" i="2"/>
  <c r="O191" i="2"/>
  <c r="J191" i="2"/>
  <c r="B191" i="2"/>
  <c r="AD190" i="2"/>
  <c r="Z190" i="2"/>
  <c r="V190" i="2"/>
  <c r="S190" i="2"/>
  <c r="Q190" i="2"/>
  <c r="O190" i="2"/>
  <c r="AN189" i="2"/>
  <c r="V189" i="2"/>
  <c r="S189" i="2"/>
  <c r="Q189" i="2"/>
  <c r="O189" i="2"/>
  <c r="J189" i="2"/>
  <c r="B189" i="2"/>
  <c r="AD188" i="2"/>
  <c r="Z188" i="2"/>
  <c r="V188" i="2"/>
  <c r="S188" i="2"/>
  <c r="Q188" i="2"/>
  <c r="O188" i="2"/>
  <c r="AN187" i="2"/>
  <c r="V187" i="2"/>
  <c r="S187" i="2"/>
  <c r="Q187" i="2"/>
  <c r="O187" i="2"/>
  <c r="J187" i="2"/>
  <c r="B187" i="2"/>
  <c r="AD186" i="2"/>
  <c r="Z186" i="2"/>
  <c r="V186" i="2"/>
  <c r="S186" i="2"/>
  <c r="Q186" i="2"/>
  <c r="O186" i="2"/>
  <c r="AN185" i="2"/>
  <c r="V185" i="2"/>
  <c r="S185" i="2"/>
  <c r="Q185" i="2"/>
  <c r="O185" i="2"/>
  <c r="J185" i="2"/>
  <c r="B185" i="2"/>
  <c r="AD184" i="2"/>
  <c r="Z184" i="2"/>
  <c r="V184" i="2"/>
  <c r="S184" i="2"/>
  <c r="Q184" i="2"/>
  <c r="O184" i="2"/>
  <c r="AN183" i="2"/>
  <c r="V183" i="2"/>
  <c r="S183" i="2"/>
  <c r="Q183" i="2"/>
  <c r="O183" i="2"/>
  <c r="J183" i="2"/>
  <c r="B183" i="2"/>
  <c r="F160" i="2"/>
  <c r="AD159" i="2"/>
  <c r="Z159" i="2"/>
  <c r="V159" i="2"/>
  <c r="S159" i="2"/>
  <c r="Q159" i="2"/>
  <c r="O159" i="2"/>
  <c r="AN158" i="2"/>
  <c r="V158" i="2"/>
  <c r="S158" i="2"/>
  <c r="Q158" i="2"/>
  <c r="O158" i="2"/>
  <c r="J158" i="2"/>
  <c r="B158" i="2"/>
  <c r="AD157" i="2"/>
  <c r="Z157" i="2"/>
  <c r="V157" i="2"/>
  <c r="S157" i="2"/>
  <c r="Q157" i="2"/>
  <c r="O157" i="2"/>
  <c r="AN156" i="2"/>
  <c r="V156" i="2"/>
  <c r="S156" i="2"/>
  <c r="Q156" i="2"/>
  <c r="O156" i="2"/>
  <c r="J156" i="2"/>
  <c r="B156" i="2"/>
  <c r="AD155" i="2"/>
  <c r="Z155" i="2"/>
  <c r="V155" i="2"/>
  <c r="S155" i="2"/>
  <c r="Q155" i="2"/>
  <c r="O155" i="2"/>
  <c r="AN154" i="2"/>
  <c r="V154" i="2"/>
  <c r="S154" i="2"/>
  <c r="Q154" i="2"/>
  <c r="O154" i="2"/>
  <c r="J154" i="2"/>
  <c r="B154" i="2"/>
  <c r="AD153" i="2"/>
  <c r="Z153" i="2"/>
  <c r="V153" i="2"/>
  <c r="S153" i="2"/>
  <c r="Q153" i="2"/>
  <c r="O153" i="2"/>
  <c r="AN152" i="2"/>
  <c r="V152" i="2"/>
  <c r="S152" i="2"/>
  <c r="Q152" i="2"/>
  <c r="O152" i="2"/>
  <c r="J152" i="2"/>
  <c r="B152" i="2"/>
  <c r="AD151" i="2"/>
  <c r="Z151" i="2"/>
  <c r="V151" i="2"/>
  <c r="S151" i="2"/>
  <c r="Q151" i="2"/>
  <c r="O151" i="2"/>
  <c r="AN150" i="2"/>
  <c r="V150" i="2"/>
  <c r="S150" i="2"/>
  <c r="Q150" i="2"/>
  <c r="O150" i="2"/>
  <c r="J150" i="2"/>
  <c r="B150" i="2"/>
  <c r="AD149" i="2"/>
  <c r="Z149" i="2"/>
  <c r="V149" i="2"/>
  <c r="S149" i="2"/>
  <c r="Q149" i="2"/>
  <c r="O149" i="2"/>
  <c r="AN148" i="2"/>
  <c r="V148" i="2"/>
  <c r="S148" i="2"/>
  <c r="Q148" i="2"/>
  <c r="O148" i="2"/>
  <c r="J148" i="2"/>
  <c r="B148" i="2"/>
  <c r="AD147" i="2"/>
  <c r="Z147" i="2"/>
  <c r="V147" i="2"/>
  <c r="S147" i="2"/>
  <c r="Q147" i="2"/>
  <c r="O147" i="2"/>
  <c r="AN146" i="2"/>
  <c r="V146" i="2"/>
  <c r="S146" i="2"/>
  <c r="Q146" i="2"/>
  <c r="O146" i="2"/>
  <c r="J146" i="2"/>
  <c r="B146" i="2"/>
  <c r="AD145" i="2"/>
  <c r="Z145" i="2"/>
  <c r="V145" i="2"/>
  <c r="S145" i="2"/>
  <c r="Q145" i="2"/>
  <c r="O145" i="2"/>
  <c r="AN144" i="2"/>
  <c r="V144" i="2"/>
  <c r="S144" i="2"/>
  <c r="Q144" i="2"/>
  <c r="O144" i="2"/>
  <c r="J144" i="2"/>
  <c r="B144" i="2"/>
  <c r="AD143" i="2"/>
  <c r="Z143" i="2"/>
  <c r="V143" i="2"/>
  <c r="S143" i="2"/>
  <c r="Q143" i="2"/>
  <c r="O143" i="2"/>
  <c r="AN142" i="2"/>
  <c r="V142" i="2"/>
  <c r="S142" i="2"/>
  <c r="Q142" i="2"/>
  <c r="O142" i="2"/>
  <c r="J142" i="2"/>
  <c r="B142" i="2"/>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F26" i="2"/>
  <c r="AD25" i="2"/>
  <c r="Z25" i="2"/>
  <c r="V25" i="2"/>
  <c r="S25" i="2"/>
  <c r="Q25" i="2"/>
  <c r="O25" i="2"/>
  <c r="AN24" i="2"/>
  <c r="V24" i="2"/>
  <c r="S24" i="2"/>
  <c r="Q24" i="2"/>
  <c r="O24" i="2"/>
  <c r="J24" i="2"/>
  <c r="B24" i="2"/>
  <c r="AD23" i="2"/>
  <c r="Z23" i="2"/>
  <c r="V23" i="2"/>
  <c r="S23" i="2"/>
  <c r="Q23" i="2"/>
  <c r="O23" i="2"/>
  <c r="AN22" i="2"/>
  <c r="V22" i="2"/>
  <c r="S22" i="2"/>
  <c r="Q22" i="2"/>
  <c r="O22" i="2"/>
  <c r="J22" i="2"/>
  <c r="B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W136" i="2" s="1"/>
  <c r="V10" i="2"/>
  <c r="U10" i="2"/>
  <c r="T10" i="2"/>
  <c r="S10" i="2"/>
  <c r="R10" i="2"/>
  <c r="Q10" i="2"/>
  <c r="P10" i="2"/>
  <c r="O10" i="2"/>
  <c r="N10" i="2"/>
  <c r="M10" i="2"/>
  <c r="L10" i="2"/>
  <c r="K10" i="2"/>
  <c r="J10" i="2"/>
  <c r="J177" i="2" s="1"/>
  <c r="AP9" i="2"/>
  <c r="AH405" i="1"/>
  <c r="AH404" i="1"/>
  <c r="J135" i="8" s="1"/>
  <c r="AH403" i="1"/>
  <c r="AH402" i="1"/>
  <c r="AH401" i="1"/>
  <c r="AH400" i="1"/>
  <c r="AH399" i="1"/>
  <c r="AH398" i="1"/>
  <c r="AH398" i="2" s="1"/>
  <c r="AH397" i="1"/>
  <c r="AH396" i="1"/>
  <c r="AH395" i="1"/>
  <c r="AH394" i="1"/>
  <c r="AH393" i="1"/>
  <c r="AH392" i="1"/>
  <c r="AH391" i="1"/>
  <c r="AL391" i="2"/>
  <c r="AH390" i="1"/>
  <c r="AH389" i="1"/>
  <c r="AL389" i="2"/>
  <c r="AH388" i="1"/>
  <c r="J127" i="8" s="1"/>
  <c r="W382" i="1"/>
  <c r="V382" i="1"/>
  <c r="U382" i="1"/>
  <c r="T382" i="1"/>
  <c r="S382" i="1"/>
  <c r="R382" i="1"/>
  <c r="Q382" i="1"/>
  <c r="P382" i="1"/>
  <c r="O382" i="1"/>
  <c r="N382" i="1"/>
  <c r="M382" i="1"/>
  <c r="L382" i="1"/>
  <c r="K382" i="1"/>
  <c r="J382" i="1"/>
  <c r="Z367" i="2"/>
  <c r="AH364" i="1"/>
  <c r="AY364" i="1" s="1"/>
  <c r="AH363" i="1"/>
  <c r="AH362" i="1"/>
  <c r="AH361" i="1"/>
  <c r="J125" i="8" s="1"/>
  <c r="AH360" i="1"/>
  <c r="AZ360" i="1" s="1"/>
  <c r="AH359" i="1"/>
  <c r="AH358" i="1"/>
  <c r="AH357" i="1"/>
  <c r="J123" i="8" s="1"/>
  <c r="AH356" i="1"/>
  <c r="AH355" i="1"/>
  <c r="AH354" i="1"/>
  <c r="AH353" i="1"/>
  <c r="AH352" i="1"/>
  <c r="AH351" i="1"/>
  <c r="AH351" i="2" s="1"/>
  <c r="AH350" i="1"/>
  <c r="AH349" i="1"/>
  <c r="AH348" i="1"/>
  <c r="AH347" i="1"/>
  <c r="W341" i="1"/>
  <c r="V341" i="1"/>
  <c r="U341" i="1"/>
  <c r="T341" i="1"/>
  <c r="S341" i="1"/>
  <c r="R341" i="1"/>
  <c r="Q341" i="1"/>
  <c r="P341" i="1"/>
  <c r="O341" i="1"/>
  <c r="N341" i="1"/>
  <c r="M341" i="1"/>
  <c r="L341" i="1"/>
  <c r="K341" i="1"/>
  <c r="J341" i="1"/>
  <c r="AH323" i="1"/>
  <c r="AY323" i="1" s="1"/>
  <c r="AH322" i="1"/>
  <c r="AH321" i="1"/>
  <c r="AH320" i="1"/>
  <c r="AH320" i="2" s="1"/>
  <c r="AH319" i="1"/>
  <c r="AH318" i="1"/>
  <c r="AH318" i="2" s="1"/>
  <c r="AH317" i="1"/>
  <c r="AH316" i="1"/>
  <c r="AH315" i="1"/>
  <c r="AN315" i="1" s="1"/>
  <c r="AH314" i="1"/>
  <c r="J113" i="8" s="1"/>
  <c r="AH313" i="1"/>
  <c r="AH312" i="1"/>
  <c r="AH312" i="2" s="1"/>
  <c r="AH311" i="1"/>
  <c r="AH310" i="1"/>
  <c r="AH309" i="1"/>
  <c r="AN309" i="1" s="1"/>
  <c r="AH308" i="1"/>
  <c r="AH307" i="1"/>
  <c r="AN307" i="1" s="1"/>
  <c r="AH306" i="1"/>
  <c r="W300" i="1"/>
  <c r="V300" i="1"/>
  <c r="U300" i="1"/>
  <c r="T300" i="1"/>
  <c r="S300" i="1"/>
  <c r="R300" i="1"/>
  <c r="Q300" i="1"/>
  <c r="P300" i="1"/>
  <c r="O300" i="1"/>
  <c r="N300" i="1"/>
  <c r="M300" i="1"/>
  <c r="L300" i="1"/>
  <c r="K300" i="1"/>
  <c r="J300" i="1"/>
  <c r="AD285" i="2"/>
  <c r="AH282" i="1"/>
  <c r="AY282" i="1" s="1"/>
  <c r="AH281" i="1"/>
  <c r="AH280" i="1"/>
  <c r="AH279" i="1"/>
  <c r="J107" i="8" s="1"/>
  <c r="AH278" i="1"/>
  <c r="AH277" i="1"/>
  <c r="AH277" i="2" s="1"/>
  <c r="AH276" i="1"/>
  <c r="AH275" i="1"/>
  <c r="J105" i="8" s="1"/>
  <c r="AH274" i="1"/>
  <c r="AH273" i="1"/>
  <c r="AH272" i="1"/>
  <c r="AH271" i="1"/>
  <c r="AH270" i="1"/>
  <c r="AH269" i="1"/>
  <c r="J102" i="8" s="1"/>
  <c r="AH268" i="1"/>
  <c r="AN268" i="1" s="1"/>
  <c r="AH267" i="1"/>
  <c r="AH266" i="1"/>
  <c r="AH265" i="1"/>
  <c r="W259" i="1"/>
  <c r="V259" i="1"/>
  <c r="U259" i="1"/>
  <c r="T259" i="1"/>
  <c r="S259" i="1"/>
  <c r="R259" i="1"/>
  <c r="Q259" i="1"/>
  <c r="P259" i="1"/>
  <c r="O259" i="1"/>
  <c r="N259" i="1"/>
  <c r="M259" i="1"/>
  <c r="L259" i="1"/>
  <c r="K259" i="1"/>
  <c r="J259" i="1"/>
  <c r="AD244" i="2"/>
  <c r="Z244" i="2"/>
  <c r="AH241" i="1"/>
  <c r="AY241" i="1" s="1"/>
  <c r="AH240" i="1"/>
  <c r="AH239" i="1"/>
  <c r="AH238" i="1"/>
  <c r="AH237" i="1"/>
  <c r="AL237" i="2"/>
  <c r="AH236" i="1"/>
  <c r="J97" i="8" s="1"/>
  <c r="AH235" i="1"/>
  <c r="AH234" i="1"/>
  <c r="J96" i="8" s="1"/>
  <c r="AH233" i="1"/>
  <c r="AH232" i="1"/>
  <c r="AH231" i="1"/>
  <c r="AH230" i="1"/>
  <c r="AH229" i="1"/>
  <c r="AN229" i="1" s="1"/>
  <c r="AH228" i="1"/>
  <c r="AH227" i="1"/>
  <c r="AH226" i="1"/>
  <c r="AH225" i="1"/>
  <c r="AH224" i="1"/>
  <c r="W218" i="1"/>
  <c r="V218" i="1"/>
  <c r="U218" i="1"/>
  <c r="T218" i="1"/>
  <c r="S218" i="1"/>
  <c r="R218" i="1"/>
  <c r="Q218" i="1"/>
  <c r="P218" i="1"/>
  <c r="O218" i="1"/>
  <c r="N218" i="1"/>
  <c r="M218" i="1"/>
  <c r="L218" i="1"/>
  <c r="K218" i="1"/>
  <c r="J218" i="1"/>
  <c r="AH200" i="1"/>
  <c r="AY200" i="1" s="1"/>
  <c r="AH199" i="1"/>
  <c r="AH199" i="2" s="1"/>
  <c r="AH198" i="1"/>
  <c r="AL198" i="2"/>
  <c r="AH197" i="1"/>
  <c r="AH196" i="1"/>
  <c r="AL196" i="2"/>
  <c r="AH195" i="1"/>
  <c r="AH195" i="2" s="1"/>
  <c r="AH194" i="1"/>
  <c r="AH193" i="1"/>
  <c r="AH192" i="1"/>
  <c r="AN192" i="1" s="1"/>
  <c r="AH191" i="1"/>
  <c r="AH191" i="2" s="1"/>
  <c r="AH190" i="1"/>
  <c r="AH189" i="1"/>
  <c r="J85" i="8" s="1"/>
  <c r="AH188" i="1"/>
  <c r="AH187" i="1"/>
  <c r="J84" i="8" s="1"/>
  <c r="AH186" i="1"/>
  <c r="AH185" i="1"/>
  <c r="J83" i="8" s="1"/>
  <c r="AH184" i="1"/>
  <c r="AH183" i="1"/>
  <c r="J82" i="8" s="1"/>
  <c r="W177" i="1"/>
  <c r="V177" i="1"/>
  <c r="U177" i="1"/>
  <c r="T177" i="1"/>
  <c r="S177" i="1"/>
  <c r="R177" i="1"/>
  <c r="Q177" i="1"/>
  <c r="P177" i="1"/>
  <c r="O177" i="1"/>
  <c r="N177" i="1"/>
  <c r="M177" i="1"/>
  <c r="L177" i="1"/>
  <c r="K177" i="1"/>
  <c r="J177" i="1"/>
  <c r="AD162" i="2"/>
  <c r="AH159" i="1"/>
  <c r="AY159" i="1" s="1"/>
  <c r="AH158" i="1"/>
  <c r="J81" i="8" s="1"/>
  <c r="AH157" i="1"/>
  <c r="AH156" i="1"/>
  <c r="AH155" i="1"/>
  <c r="AL155" i="2"/>
  <c r="AH154" i="1"/>
  <c r="AH153" i="1"/>
  <c r="AH152" i="1"/>
  <c r="J78" i="8" s="1"/>
  <c r="AH151" i="1"/>
  <c r="AH150" i="1"/>
  <c r="AH150" i="2" s="1"/>
  <c r="AH149" i="1"/>
  <c r="AH148" i="1"/>
  <c r="AH148" i="2" s="1"/>
  <c r="AH147" i="1"/>
  <c r="AH146" i="1"/>
  <c r="AH145" i="1"/>
  <c r="AH144" i="1"/>
  <c r="AH144" i="2" s="1"/>
  <c r="AH143" i="1"/>
  <c r="AH142" i="1"/>
  <c r="W136" i="1"/>
  <c r="V136" i="1"/>
  <c r="U136" i="1"/>
  <c r="T136" i="1"/>
  <c r="S136" i="1"/>
  <c r="R136" i="1"/>
  <c r="Q136" i="1"/>
  <c r="P136" i="1"/>
  <c r="O136" i="1"/>
  <c r="N136" i="1"/>
  <c r="M136" i="1"/>
  <c r="L136" i="1"/>
  <c r="K136" i="1"/>
  <c r="J136" i="1"/>
  <c r="AH118" i="1"/>
  <c r="AY118" i="1" s="1"/>
  <c r="AZ118" i="1"/>
  <c r="AH117" i="1"/>
  <c r="AH116" i="1"/>
  <c r="AY116" i="1" s="1"/>
  <c r="AH115" i="1"/>
  <c r="AH114" i="1"/>
  <c r="AY114" i="1" s="1"/>
  <c r="AH113" i="1"/>
  <c r="AH112" i="1"/>
  <c r="AY112" i="1" s="1"/>
  <c r="AH111" i="1"/>
  <c r="AH110" i="1"/>
  <c r="AY110" i="1" s="1"/>
  <c r="AH109" i="1"/>
  <c r="AH108" i="1"/>
  <c r="AY108" i="1" s="1"/>
  <c r="AH107" i="1"/>
  <c r="AH106" i="1"/>
  <c r="AH105" i="1"/>
  <c r="J66" i="8" s="1"/>
  <c r="AH104" i="1"/>
  <c r="AH103" i="1"/>
  <c r="J65" i="8" s="1"/>
  <c r="AH102" i="1"/>
  <c r="AH101" i="1"/>
  <c r="W95" i="1"/>
  <c r="V95" i="1"/>
  <c r="U95" i="1"/>
  <c r="T95" i="1"/>
  <c r="S95" i="1"/>
  <c r="R95" i="1"/>
  <c r="Q95" i="1"/>
  <c r="P95" i="1"/>
  <c r="O95" i="1"/>
  <c r="N95" i="1"/>
  <c r="M95" i="1"/>
  <c r="L95" i="1"/>
  <c r="K95" i="1"/>
  <c r="J95" i="1"/>
  <c r="AD80" i="2"/>
  <c r="Z80" i="2"/>
  <c r="AH77" i="1"/>
  <c r="AY77" i="1" s="1"/>
  <c r="AH76" i="1"/>
  <c r="AH75" i="1"/>
  <c r="AH74" i="1"/>
  <c r="AH74" i="2" s="1"/>
  <c r="AH73" i="1"/>
  <c r="AY73" i="1" s="1"/>
  <c r="AH72" i="1"/>
  <c r="AH71" i="1"/>
  <c r="AY71" i="1" s="1"/>
  <c r="AH70" i="1"/>
  <c r="AH69" i="1"/>
  <c r="AY69" i="1" s="1"/>
  <c r="AH68" i="1"/>
  <c r="J59" i="8" s="1"/>
  <c r="AH67" i="1"/>
  <c r="AY67" i="1" s="1"/>
  <c r="AH66" i="1"/>
  <c r="J58" i="8" s="1"/>
  <c r="AH65" i="1"/>
  <c r="AY65" i="1" s="1"/>
  <c r="AH64" i="1"/>
  <c r="J57" i="8" s="1"/>
  <c r="AH63" i="1"/>
  <c r="AY63" i="1" s="1"/>
  <c r="AH62" i="1"/>
  <c r="AH61" i="1"/>
  <c r="AH60" i="1"/>
  <c r="W54" i="1"/>
  <c r="V54" i="1"/>
  <c r="U54" i="1"/>
  <c r="T54" i="1"/>
  <c r="S54" i="1"/>
  <c r="R54" i="1"/>
  <c r="Q54" i="1"/>
  <c r="P54" i="1"/>
  <c r="O54" i="1"/>
  <c r="N54" i="1"/>
  <c r="M54" i="1"/>
  <c r="L54" i="1"/>
  <c r="K54" i="1"/>
  <c r="J54" i="1"/>
  <c r="Z28" i="2"/>
  <c r="AH25" i="1"/>
  <c r="AZ25" i="1" s="1"/>
  <c r="AH24" i="1"/>
  <c r="AH24" i="2" s="1"/>
  <c r="AH23" i="1"/>
  <c r="AH22" i="1"/>
  <c r="AH21" i="1"/>
  <c r="AH20" i="1"/>
  <c r="AH19" i="1"/>
  <c r="AH18" i="1"/>
  <c r="AH17" i="1"/>
  <c r="AY17" i="1" s="1"/>
  <c r="AH16" i="1"/>
  <c r="AH16" i="2" s="1"/>
  <c r="AD326" i="2"/>
  <c r="C134" i="8"/>
  <c r="C113" i="8"/>
  <c r="C86" i="8"/>
  <c r="AL354" i="2"/>
  <c r="AL192" i="2"/>
  <c r="AL194" i="2"/>
  <c r="AL225" i="2"/>
  <c r="AL233" i="2"/>
  <c r="AL313" i="2"/>
  <c r="AL151" i="2"/>
  <c r="AL403" i="2"/>
  <c r="AL401" i="2"/>
  <c r="AL184" i="2"/>
  <c r="AL188" i="2"/>
  <c r="AL153" i="2"/>
  <c r="BI22" i="1"/>
  <c r="R54" i="2" l="1"/>
  <c r="N300" i="2"/>
  <c r="J95" i="2"/>
  <c r="AZ229" i="1"/>
  <c r="AY147" i="1"/>
  <c r="BB147" i="1" s="1"/>
  <c r="AN147" i="1"/>
  <c r="AN147" i="2" s="1"/>
  <c r="AY151" i="1"/>
  <c r="BB151" i="1" s="1"/>
  <c r="AN151" i="1"/>
  <c r="AY157" i="1"/>
  <c r="AN157" i="1"/>
  <c r="AY225" i="1"/>
  <c r="BB225" i="1" s="1"/>
  <c r="AN225" i="1"/>
  <c r="AY362" i="1"/>
  <c r="AN362" i="1"/>
  <c r="AY391" i="1"/>
  <c r="AN391" i="1"/>
  <c r="AY397" i="1"/>
  <c r="AY401" i="1"/>
  <c r="BB401" i="1" s="1"/>
  <c r="AN401" i="1"/>
  <c r="AN401" i="2" s="1"/>
  <c r="AY155" i="1"/>
  <c r="BB155" i="1" s="1"/>
  <c r="AN155" i="1"/>
  <c r="AY184" i="1"/>
  <c r="AN184" i="1"/>
  <c r="AY188" i="1"/>
  <c r="BB188" i="1" s="1"/>
  <c r="AN188" i="1"/>
  <c r="AN188" i="2" s="1"/>
  <c r="AY198" i="1"/>
  <c r="AN198" i="1"/>
  <c r="AY233" i="1"/>
  <c r="BB233" i="1" s="1"/>
  <c r="AN233" i="1"/>
  <c r="AN239" i="1"/>
  <c r="AY266" i="1"/>
  <c r="AN266" i="1"/>
  <c r="AY274" i="1"/>
  <c r="AN274" i="1"/>
  <c r="AY278" i="1"/>
  <c r="AN278" i="1"/>
  <c r="AZ313" i="1"/>
  <c r="AN313" i="1"/>
  <c r="AY317" i="1"/>
  <c r="BB317" i="1" s="1"/>
  <c r="AN317" i="1"/>
  <c r="AH348" i="2"/>
  <c r="AN348" i="1"/>
  <c r="AZ352" i="1"/>
  <c r="AN352" i="1"/>
  <c r="AY356" i="1"/>
  <c r="BB356" i="1" s="1"/>
  <c r="AN356" i="1"/>
  <c r="AY389" i="1"/>
  <c r="AN389" i="1"/>
  <c r="AY395" i="1"/>
  <c r="BB395" i="1" s="1"/>
  <c r="AN395" i="1"/>
  <c r="AY145" i="1"/>
  <c r="AN145" i="1"/>
  <c r="AY153" i="1"/>
  <c r="AN153" i="1"/>
  <c r="AY196" i="1"/>
  <c r="AN196" i="1"/>
  <c r="AY227" i="1"/>
  <c r="AN227" i="1"/>
  <c r="AY237" i="1"/>
  <c r="BB237" i="1" s="1"/>
  <c r="AN237" i="1"/>
  <c r="AY321" i="1"/>
  <c r="AN321" i="1"/>
  <c r="AN321" i="2" s="1"/>
  <c r="AY360" i="1"/>
  <c r="AY393" i="1"/>
  <c r="AY399" i="1"/>
  <c r="AN399" i="1"/>
  <c r="AN399" i="2" s="1"/>
  <c r="AY403" i="1"/>
  <c r="BB403" i="1" s="1"/>
  <c r="AN403" i="1"/>
  <c r="AZ186" i="1"/>
  <c r="AN186" i="1"/>
  <c r="AY190" i="1"/>
  <c r="AZ194" i="1"/>
  <c r="AN194" i="1"/>
  <c r="AZ231" i="1"/>
  <c r="AY235" i="1"/>
  <c r="AY272" i="1"/>
  <c r="AY276" i="1"/>
  <c r="AN276" i="1"/>
  <c r="AZ280" i="1"/>
  <c r="AN280" i="1"/>
  <c r="AN280" i="2" s="1"/>
  <c r="AZ311" i="1"/>
  <c r="AN311" i="1"/>
  <c r="AY319" i="1"/>
  <c r="AZ350" i="1"/>
  <c r="AN350" i="1"/>
  <c r="AY354" i="1"/>
  <c r="AN354" i="1"/>
  <c r="AY358" i="1"/>
  <c r="AN358" i="1"/>
  <c r="AY143" i="1"/>
  <c r="BB143" i="1" s="1"/>
  <c r="AN143" i="1"/>
  <c r="AN143" i="2" s="1"/>
  <c r="AZ73" i="1"/>
  <c r="BL73" i="1" s="1"/>
  <c r="R113" i="8"/>
  <c r="AZ235" i="1"/>
  <c r="AZ237" i="1"/>
  <c r="AZ239" i="1"/>
  <c r="AZ323" i="1"/>
  <c r="BL323" i="1" s="1"/>
  <c r="BM323" i="1" s="1"/>
  <c r="R95" i="2"/>
  <c r="N259" i="2"/>
  <c r="V136" i="2"/>
  <c r="N95" i="2"/>
  <c r="R259" i="2"/>
  <c r="AZ110" i="1"/>
  <c r="BL110" i="1" s="1"/>
  <c r="BM110" i="1" s="1"/>
  <c r="AZ196" i="1"/>
  <c r="BL196" i="1" s="1"/>
  <c r="BM196" i="1" s="1"/>
  <c r="AZ241" i="1"/>
  <c r="BL241" i="1" s="1"/>
  <c r="BM241" i="1" s="1"/>
  <c r="AZ272" i="1"/>
  <c r="AZ319" i="1"/>
  <c r="BL319" i="1" s="1"/>
  <c r="BM319" i="1" s="1"/>
  <c r="AZ321" i="1"/>
  <c r="BL321" i="1" s="1"/>
  <c r="BM321" i="1" s="1"/>
  <c r="I125" i="8"/>
  <c r="AZ401" i="1"/>
  <c r="AZ358" i="1"/>
  <c r="BL358" i="1" s="1"/>
  <c r="BM358" i="1" s="1"/>
  <c r="AZ317" i="1"/>
  <c r="AZ227" i="1"/>
  <c r="BL227" i="1" s="1"/>
  <c r="BM227" i="1" s="1"/>
  <c r="AZ200" i="1"/>
  <c r="BL200" i="1" s="1"/>
  <c r="BM200" i="1" s="1"/>
  <c r="AZ188" i="1"/>
  <c r="AZ151" i="1"/>
  <c r="AZ149" i="1"/>
  <c r="AZ143" i="1"/>
  <c r="AZ116" i="1"/>
  <c r="BL116" i="1" s="1"/>
  <c r="BM116" i="1" s="1"/>
  <c r="AZ112" i="1"/>
  <c r="BL112" i="1" s="1"/>
  <c r="AZ108" i="1"/>
  <c r="BL108" i="1" s="1"/>
  <c r="AZ104" i="1"/>
  <c r="AZ65" i="1"/>
  <c r="BL65" i="1" s="1"/>
  <c r="J133" i="8"/>
  <c r="AZ393" i="1"/>
  <c r="AZ405" i="1"/>
  <c r="BB389" i="1"/>
  <c r="C130" i="8"/>
  <c r="AZ395" i="1"/>
  <c r="BB399" i="1"/>
  <c r="C129" i="8"/>
  <c r="AZ389" i="1"/>
  <c r="AZ391" i="1"/>
  <c r="BL391" i="1" s="1"/>
  <c r="BM391" i="1" s="1"/>
  <c r="AZ403" i="1"/>
  <c r="BB391" i="1"/>
  <c r="AZ399" i="1"/>
  <c r="BL399" i="1" s="1"/>
  <c r="BM399" i="1" s="1"/>
  <c r="C131" i="8"/>
  <c r="AZ397" i="1"/>
  <c r="BL397" i="1" s="1"/>
  <c r="BM397" i="1" s="1"/>
  <c r="BB362" i="1"/>
  <c r="C118" i="8"/>
  <c r="AZ348" i="1"/>
  <c r="AZ356" i="1"/>
  <c r="BL356" i="1" s="1"/>
  <c r="BM356" i="1" s="1"/>
  <c r="BB358" i="1"/>
  <c r="BB354" i="1"/>
  <c r="BL360" i="1"/>
  <c r="BM360" i="1" s="1"/>
  <c r="AZ354" i="1"/>
  <c r="AZ362" i="1"/>
  <c r="BL362" i="1" s="1"/>
  <c r="BM362" i="1" s="1"/>
  <c r="AZ364" i="1"/>
  <c r="BL364" i="1" s="1"/>
  <c r="BM364" i="1" s="1"/>
  <c r="BB323" i="1"/>
  <c r="C110" i="8"/>
  <c r="AZ309" i="1"/>
  <c r="BB321" i="1"/>
  <c r="AZ307" i="1"/>
  <c r="AZ315" i="1"/>
  <c r="AZ266" i="1"/>
  <c r="BL266" i="1" s="1"/>
  <c r="AZ274" i="1"/>
  <c r="BL274" i="1" s="1"/>
  <c r="BM274" i="1" s="1"/>
  <c r="AZ282" i="1"/>
  <c r="BL282" i="1" s="1"/>
  <c r="BM282" i="1" s="1"/>
  <c r="AZ270" i="1"/>
  <c r="AZ278" i="1"/>
  <c r="BL278" i="1" s="1"/>
  <c r="BM278" i="1" s="1"/>
  <c r="BB266" i="1"/>
  <c r="BB274" i="1"/>
  <c r="BB276" i="1"/>
  <c r="BB282" i="1"/>
  <c r="AZ268" i="1"/>
  <c r="AZ276" i="1"/>
  <c r="BL276" i="1" s="1"/>
  <c r="BM276" i="1" s="1"/>
  <c r="BB278" i="1"/>
  <c r="BB241" i="1"/>
  <c r="AZ225" i="1"/>
  <c r="BB227" i="1"/>
  <c r="AZ233" i="1"/>
  <c r="AZ190" i="1"/>
  <c r="BL190" i="1" s="1"/>
  <c r="C89" i="8"/>
  <c r="AZ198" i="1"/>
  <c r="BL198" i="1" s="1"/>
  <c r="BM198" i="1" s="1"/>
  <c r="BB200" i="1"/>
  <c r="BB184" i="1"/>
  <c r="AZ184" i="1"/>
  <c r="AZ192" i="1"/>
  <c r="BB196" i="1"/>
  <c r="BB198" i="1"/>
  <c r="AZ145" i="1"/>
  <c r="AZ153" i="1"/>
  <c r="BL153" i="1" s="1"/>
  <c r="BM153" i="1" s="1"/>
  <c r="AZ155" i="1"/>
  <c r="BL155" i="1" s="1"/>
  <c r="BM155" i="1" s="1"/>
  <c r="AZ157" i="1"/>
  <c r="BL157" i="1" s="1"/>
  <c r="BM157" i="1" s="1"/>
  <c r="AH159" i="2"/>
  <c r="BB153" i="1"/>
  <c r="BB157" i="1"/>
  <c r="BB159" i="1"/>
  <c r="AZ147" i="1"/>
  <c r="BL147" i="1" s="1"/>
  <c r="BM147" i="1" s="1"/>
  <c r="AZ159" i="1"/>
  <c r="BL159" i="1" s="1"/>
  <c r="BM159" i="1" s="1"/>
  <c r="BL118" i="1"/>
  <c r="BM118" i="1" s="1"/>
  <c r="AZ114" i="1"/>
  <c r="BL114" i="1" s="1"/>
  <c r="BM114" i="1" s="1"/>
  <c r="AZ106" i="1"/>
  <c r="C64" i="8"/>
  <c r="AZ102" i="1"/>
  <c r="AZ69" i="1"/>
  <c r="BL69" i="1" s="1"/>
  <c r="AZ23" i="1"/>
  <c r="AZ21" i="1"/>
  <c r="AZ17" i="1"/>
  <c r="AZ19" i="1"/>
  <c r="AZ61" i="1"/>
  <c r="AZ67" i="1"/>
  <c r="BL67" i="1" s="1"/>
  <c r="AZ77" i="1"/>
  <c r="AZ75" i="1"/>
  <c r="AZ71" i="1"/>
  <c r="AZ63" i="1"/>
  <c r="BL63" i="1" s="1"/>
  <c r="I92" i="8"/>
  <c r="AY352" i="1"/>
  <c r="AY348" i="1"/>
  <c r="AY309" i="1"/>
  <c r="AY307" i="1"/>
  <c r="C73" i="8"/>
  <c r="AY106" i="1"/>
  <c r="AY102" i="1"/>
  <c r="AY21" i="1"/>
  <c r="AY23" i="1"/>
  <c r="AY25" i="1"/>
  <c r="J120" i="8"/>
  <c r="AH189" i="2"/>
  <c r="AH400" i="2"/>
  <c r="I72" i="8"/>
  <c r="AH227" i="2"/>
  <c r="I122" i="8"/>
  <c r="C87" i="8"/>
  <c r="C88" i="8"/>
  <c r="AY229" i="1"/>
  <c r="AH229" i="2"/>
  <c r="C132" i="8"/>
  <c r="C69" i="8"/>
  <c r="J86" i="8"/>
  <c r="R86" i="8" s="1"/>
  <c r="C98" i="8"/>
  <c r="AY350" i="1"/>
  <c r="I119" i="8"/>
  <c r="AX62" i="1"/>
  <c r="H56" i="8" s="1"/>
  <c r="I62" i="8"/>
  <c r="AY75" i="1"/>
  <c r="AY192" i="1"/>
  <c r="I101" i="8"/>
  <c r="AY268" i="1"/>
  <c r="AH238" i="2"/>
  <c r="AX68" i="1"/>
  <c r="G59" i="8" s="1"/>
  <c r="C70" i="8"/>
  <c r="I76" i="8"/>
  <c r="AY149" i="1"/>
  <c r="AX228" i="1"/>
  <c r="H93" i="8" s="1"/>
  <c r="AY405" i="1"/>
  <c r="C116" i="8"/>
  <c r="C123" i="8"/>
  <c r="R123" i="8" s="1"/>
  <c r="AH119" i="1"/>
  <c r="V119" i="1" s="1"/>
  <c r="AH160" i="1"/>
  <c r="V160" i="1" s="1"/>
  <c r="C79" i="8"/>
  <c r="AX197" i="1"/>
  <c r="H89" i="8" s="1"/>
  <c r="AY280" i="1"/>
  <c r="AX308" i="1"/>
  <c r="H110" i="8" s="1"/>
  <c r="I111" i="8"/>
  <c r="AY311" i="1"/>
  <c r="AX347" i="1"/>
  <c r="H118" i="8" s="1"/>
  <c r="AX70" i="1"/>
  <c r="G60" i="8" s="1"/>
  <c r="AX230" i="1"/>
  <c r="H94" i="8" s="1"/>
  <c r="AY315" i="1"/>
  <c r="C127" i="8"/>
  <c r="R127" i="8" s="1"/>
  <c r="C128" i="8"/>
  <c r="C135" i="8"/>
  <c r="R135" i="8" s="1"/>
  <c r="AH231" i="2"/>
  <c r="AY231" i="1"/>
  <c r="AY313" i="1"/>
  <c r="AX402" i="1"/>
  <c r="H134" i="8" s="1"/>
  <c r="I112" i="8"/>
  <c r="AH282" i="2"/>
  <c r="AH152" i="2"/>
  <c r="J110" i="8"/>
  <c r="C59" i="8"/>
  <c r="R59" i="8" s="1"/>
  <c r="AH158" i="2"/>
  <c r="J98" i="8"/>
  <c r="R98" i="8" s="1"/>
  <c r="AX72" i="1"/>
  <c r="H61" i="8" s="1"/>
  <c r="AX74" i="1"/>
  <c r="H62" i="8" s="1"/>
  <c r="AH104" i="2"/>
  <c r="AY104" i="1"/>
  <c r="AX142" i="1"/>
  <c r="H73" i="8" s="1"/>
  <c r="AY186" i="1"/>
  <c r="AX191" i="1"/>
  <c r="H86" i="8" s="1"/>
  <c r="AH194" i="2"/>
  <c r="AY194" i="1"/>
  <c r="AH239" i="2"/>
  <c r="AY239" i="1"/>
  <c r="AX267" i="1"/>
  <c r="G101" i="8" s="1"/>
  <c r="I102" i="8"/>
  <c r="AY270" i="1"/>
  <c r="AX275" i="1"/>
  <c r="H105" i="8" s="1"/>
  <c r="AX314" i="1"/>
  <c r="H113" i="8" s="1"/>
  <c r="AX392" i="1"/>
  <c r="H129" i="8" s="1"/>
  <c r="AX394" i="1"/>
  <c r="H130" i="8" s="1"/>
  <c r="AY61" i="1"/>
  <c r="C56" i="8"/>
  <c r="I126" i="8"/>
  <c r="AH308" i="2"/>
  <c r="I95" i="8"/>
  <c r="I70" i="8"/>
  <c r="J55" i="8"/>
  <c r="AH78" i="1"/>
  <c r="V78" i="1" s="1"/>
  <c r="I81" i="8"/>
  <c r="AH201" i="1"/>
  <c r="V201" i="1" s="1"/>
  <c r="J91" i="8"/>
  <c r="AH242" i="1"/>
  <c r="V242" i="1" s="1"/>
  <c r="J109" i="8"/>
  <c r="AH324" i="1"/>
  <c r="V324" i="1" s="1"/>
  <c r="AH388" i="2"/>
  <c r="AH406" i="1"/>
  <c r="V406" i="1" s="1"/>
  <c r="AH365" i="1"/>
  <c r="V365" i="1" s="1"/>
  <c r="I75" i="8"/>
  <c r="C94" i="8"/>
  <c r="I71" i="8"/>
  <c r="I117" i="8"/>
  <c r="I51" i="8"/>
  <c r="AY19" i="1"/>
  <c r="AH265" i="2"/>
  <c r="AH283" i="1"/>
  <c r="V283" i="1" s="1"/>
  <c r="U177" i="2"/>
  <c r="J54" i="2"/>
  <c r="N341" i="2"/>
  <c r="R341" i="2"/>
  <c r="V259" i="2"/>
  <c r="N177" i="2"/>
  <c r="V54" i="2"/>
  <c r="V95" i="2"/>
  <c r="N136" i="2"/>
  <c r="V218" i="2"/>
  <c r="R177" i="2"/>
  <c r="V300" i="2"/>
  <c r="V382" i="2"/>
  <c r="R218" i="2"/>
  <c r="N382" i="2"/>
  <c r="V341" i="2"/>
  <c r="R136" i="2"/>
  <c r="N218" i="2"/>
  <c r="N54" i="2"/>
  <c r="V177" i="2"/>
  <c r="R300" i="2"/>
  <c r="R382" i="2"/>
  <c r="M26" i="6"/>
  <c r="M20" i="6"/>
  <c r="M134" i="6" s="1"/>
  <c r="M38" i="6"/>
  <c r="E68" i="10"/>
  <c r="M64" i="6"/>
  <c r="M40" i="6"/>
  <c r="M58" i="6"/>
  <c r="M34" i="6"/>
  <c r="M52" i="6"/>
  <c r="M28" i="6"/>
  <c r="M46" i="6"/>
  <c r="M22" i="6"/>
  <c r="M68" i="6"/>
  <c r="M44" i="6"/>
  <c r="M50" i="6"/>
  <c r="M32" i="6"/>
  <c r="I15" i="10"/>
  <c r="M56" i="6"/>
  <c r="M66" i="6"/>
  <c r="M62" i="6"/>
  <c r="M16" i="6"/>
  <c r="M130" i="6" s="1"/>
  <c r="C68" i="10"/>
  <c r="M42" i="6"/>
  <c r="E15" i="10"/>
  <c r="M60" i="6"/>
  <c r="M18" i="6"/>
  <c r="M132" i="6" s="1"/>
  <c r="M70" i="6"/>
  <c r="M24" i="6"/>
  <c r="M36" i="6"/>
  <c r="C15" i="10"/>
  <c r="AH19" i="2"/>
  <c r="I107" i="8"/>
  <c r="AH183" i="2"/>
  <c r="I61" i="8"/>
  <c r="AH73" i="2"/>
  <c r="AH68" i="2"/>
  <c r="AH405" i="2"/>
  <c r="I129" i="8"/>
  <c r="AH393" i="2"/>
  <c r="AH362" i="2"/>
  <c r="AH364" i="2"/>
  <c r="AD367" i="2"/>
  <c r="AH360" i="2"/>
  <c r="AH357" i="2"/>
  <c r="AH355" i="2"/>
  <c r="J122" i="8"/>
  <c r="AH354" i="2"/>
  <c r="I121" i="8"/>
  <c r="AH350" i="2"/>
  <c r="I118" i="8"/>
  <c r="AH322" i="2"/>
  <c r="J117" i="8"/>
  <c r="J116" i="8"/>
  <c r="I116" i="8"/>
  <c r="AH319" i="2"/>
  <c r="I114" i="8"/>
  <c r="AH315" i="2"/>
  <c r="AH313" i="2"/>
  <c r="AH311" i="2"/>
  <c r="AH306" i="2"/>
  <c r="J100" i="8"/>
  <c r="AH279" i="2"/>
  <c r="AH274" i="2"/>
  <c r="AH270" i="2"/>
  <c r="AH268" i="2"/>
  <c r="I100" i="8"/>
  <c r="AH266" i="2"/>
  <c r="AH224" i="2"/>
  <c r="I98" i="8"/>
  <c r="AH237" i="2"/>
  <c r="AH234" i="2"/>
  <c r="I96" i="8"/>
  <c r="I94" i="8"/>
  <c r="I93" i="8"/>
  <c r="AH225" i="2"/>
  <c r="AH187" i="2"/>
  <c r="AH186" i="2"/>
  <c r="J90" i="8"/>
  <c r="AH196" i="2"/>
  <c r="I88" i="8"/>
  <c r="I87" i="8"/>
  <c r="I86" i="8"/>
  <c r="AH188" i="2"/>
  <c r="I84" i="8"/>
  <c r="I83" i="8"/>
  <c r="AH184" i="2"/>
  <c r="AH147" i="2"/>
  <c r="AH149" i="2"/>
  <c r="AH112" i="2"/>
  <c r="I69" i="8"/>
  <c r="I68" i="8"/>
  <c r="AH118" i="2"/>
  <c r="AH114" i="2"/>
  <c r="I65" i="8"/>
  <c r="AD121" i="2"/>
  <c r="I60" i="8"/>
  <c r="AH69" i="2"/>
  <c r="I57" i="8"/>
  <c r="AH63" i="2"/>
  <c r="I55" i="8"/>
  <c r="AH77" i="2"/>
  <c r="I63" i="8"/>
  <c r="AH25" i="2"/>
  <c r="J63" i="8"/>
  <c r="AH76" i="2"/>
  <c r="C66" i="8"/>
  <c r="R66" i="8" s="1"/>
  <c r="AX105" i="1"/>
  <c r="H66" i="8" s="1"/>
  <c r="J69" i="8"/>
  <c r="AH113" i="2"/>
  <c r="J70" i="8"/>
  <c r="J71" i="8"/>
  <c r="AH115" i="2"/>
  <c r="AX144" i="1"/>
  <c r="H74" i="8" s="1"/>
  <c r="AX152" i="1"/>
  <c r="H78" i="8" s="1"/>
  <c r="AX156" i="1"/>
  <c r="H80" i="8" s="1"/>
  <c r="C80" i="8"/>
  <c r="AX189" i="1"/>
  <c r="H85" i="8" s="1"/>
  <c r="AX232" i="1"/>
  <c r="H95" i="8" s="1"/>
  <c r="I103" i="8"/>
  <c r="AX279" i="1"/>
  <c r="H107" i="8" s="1"/>
  <c r="C112" i="8"/>
  <c r="AX312" i="1"/>
  <c r="H112" i="8" s="1"/>
  <c r="AX355" i="1"/>
  <c r="H122" i="8" s="1"/>
  <c r="C122" i="8"/>
  <c r="J132" i="8"/>
  <c r="J94" i="8"/>
  <c r="AH275" i="2"/>
  <c r="AX103" i="1"/>
  <c r="H65" i="8" s="1"/>
  <c r="C65" i="8"/>
  <c r="R65" i="8" s="1"/>
  <c r="AX111" i="1"/>
  <c r="H69" i="8" s="1"/>
  <c r="AX117" i="1"/>
  <c r="H72" i="8" s="1"/>
  <c r="C72" i="8"/>
  <c r="AX150" i="1"/>
  <c r="H77" i="8" s="1"/>
  <c r="AX187" i="1"/>
  <c r="H84" i="8" s="1"/>
  <c r="C84" i="8"/>
  <c r="R84" i="8" s="1"/>
  <c r="J87" i="8"/>
  <c r="AH193" i="2"/>
  <c r="AX353" i="1"/>
  <c r="H121" i="8" s="1"/>
  <c r="C121" i="8"/>
  <c r="C126" i="8"/>
  <c r="AX363" i="1"/>
  <c r="H126" i="8" s="1"/>
  <c r="C85" i="8"/>
  <c r="R85" i="8" s="1"/>
  <c r="AH361" i="2"/>
  <c r="AH62" i="2"/>
  <c r="AH192" i="2"/>
  <c r="AH310" i="2"/>
  <c r="C95" i="8"/>
  <c r="AH146" i="2"/>
  <c r="J75" i="8"/>
  <c r="C76" i="8"/>
  <c r="AX148" i="1"/>
  <c r="H76" i="8" s="1"/>
  <c r="AX318" i="1"/>
  <c r="H115" i="8" s="1"/>
  <c r="C115" i="8"/>
  <c r="AX320" i="1"/>
  <c r="H116" i="8" s="1"/>
  <c r="AH349" i="2"/>
  <c r="C120" i="8"/>
  <c r="AX351" i="1"/>
  <c r="H120" i="8" s="1"/>
  <c r="J73" i="8"/>
  <c r="AH142" i="2"/>
  <c r="J77" i="8"/>
  <c r="AX154" i="1"/>
  <c r="H79" i="8" s="1"/>
  <c r="C81" i="8"/>
  <c r="R81" i="8" s="1"/>
  <c r="AX158" i="1"/>
  <c r="H81" i="8" s="1"/>
  <c r="I91" i="8"/>
  <c r="J93" i="8"/>
  <c r="AH228" i="2"/>
  <c r="C102" i="8"/>
  <c r="R102" i="8" s="1"/>
  <c r="AX269" i="1"/>
  <c r="H102" i="8" s="1"/>
  <c r="AX277" i="1"/>
  <c r="H106" i="8" s="1"/>
  <c r="C106" i="8"/>
  <c r="I108" i="8"/>
  <c r="AH353" i="2"/>
  <c r="J121" i="8"/>
  <c r="AH389" i="2"/>
  <c r="J130" i="8"/>
  <c r="AH394" i="2"/>
  <c r="AH401" i="2"/>
  <c r="AH404" i="2"/>
  <c r="AH111" i="2"/>
  <c r="AH317" i="2"/>
  <c r="C63" i="8"/>
  <c r="AX76" i="1"/>
  <c r="H63" i="8" s="1"/>
  <c r="J64" i="8"/>
  <c r="AH101" i="2"/>
  <c r="AH106" i="2"/>
  <c r="I66" i="8"/>
  <c r="J68" i="8"/>
  <c r="AH109" i="2"/>
  <c r="AX113" i="1"/>
  <c r="H70" i="8" s="1"/>
  <c r="J76" i="8"/>
  <c r="AH153" i="2"/>
  <c r="J88" i="8"/>
  <c r="AH356" i="2"/>
  <c r="AX361" i="1"/>
  <c r="H125" i="8" s="1"/>
  <c r="AH392" i="2"/>
  <c r="J129" i="8"/>
  <c r="AH103" i="2"/>
  <c r="J62" i="8"/>
  <c r="I82" i="8"/>
  <c r="C62" i="8"/>
  <c r="AN184" i="2"/>
  <c r="C125" i="8"/>
  <c r="R125" i="8" s="1"/>
  <c r="Z121" i="2"/>
  <c r="J74" i="8"/>
  <c r="AX146" i="1"/>
  <c r="H75" i="8" s="1"/>
  <c r="C75" i="8"/>
  <c r="AX199" i="1"/>
  <c r="H90" i="8" s="1"/>
  <c r="C90" i="8"/>
  <c r="C91" i="8"/>
  <c r="AX224" i="1"/>
  <c r="H91" i="8" s="1"/>
  <c r="AH230" i="2"/>
  <c r="AX234" i="1"/>
  <c r="H96" i="8" s="1"/>
  <c r="AX236" i="1"/>
  <c r="H97" i="8" s="1"/>
  <c r="C97" i="8"/>
  <c r="R97" i="8" s="1"/>
  <c r="AX238" i="1"/>
  <c r="H98" i="8" s="1"/>
  <c r="C99" i="8"/>
  <c r="AX240" i="1"/>
  <c r="H99" i="8" s="1"/>
  <c r="AH269" i="2"/>
  <c r="AX271" i="1"/>
  <c r="H103" i="8" s="1"/>
  <c r="C103" i="8"/>
  <c r="I104" i="8"/>
  <c r="AX281" i="1"/>
  <c r="H108" i="8" s="1"/>
  <c r="C108" i="8"/>
  <c r="C109" i="8"/>
  <c r="AX306" i="1"/>
  <c r="H109" i="8" s="1"/>
  <c r="AH309" i="2"/>
  <c r="I115" i="8"/>
  <c r="C119" i="8"/>
  <c r="AX349" i="1"/>
  <c r="H119" i="8" s="1"/>
  <c r="I120" i="8"/>
  <c r="AH352" i="2"/>
  <c r="I133" i="8"/>
  <c r="I134" i="8"/>
  <c r="AH403" i="2"/>
  <c r="AX101" i="1"/>
  <c r="G64" i="8" s="1"/>
  <c r="C68" i="8"/>
  <c r="AX109" i="1"/>
  <c r="H68" i="8" s="1"/>
  <c r="C71" i="8"/>
  <c r="AX115" i="1"/>
  <c r="H71" i="8" s="1"/>
  <c r="C83" i="8"/>
  <c r="R83" i="8" s="1"/>
  <c r="AX185" i="1"/>
  <c r="H83" i="8" s="1"/>
  <c r="AX193" i="1"/>
  <c r="H87" i="8" s="1"/>
  <c r="C111" i="8"/>
  <c r="AX310" i="1"/>
  <c r="H111" i="8" s="1"/>
  <c r="AX359" i="1"/>
  <c r="H124" i="8" s="1"/>
  <c r="AX396" i="1"/>
  <c r="H131" i="8" s="1"/>
  <c r="AX398" i="1"/>
  <c r="H132" i="8" s="1"/>
  <c r="AX404" i="1"/>
  <c r="H135" i="8" s="1"/>
  <c r="C67" i="8"/>
  <c r="AX107" i="1"/>
  <c r="H67" i="8" s="1"/>
  <c r="C82" i="8"/>
  <c r="R82" i="8" s="1"/>
  <c r="AX183" i="1"/>
  <c r="H82" i="8" s="1"/>
  <c r="AX195" i="1"/>
  <c r="H88" i="8" s="1"/>
  <c r="C92" i="8"/>
  <c r="AX226" i="1"/>
  <c r="H92" i="8" s="1"/>
  <c r="AX265" i="1"/>
  <c r="G100" i="8" s="1"/>
  <c r="AX273" i="1"/>
  <c r="H104" i="8" s="1"/>
  <c r="C114" i="8"/>
  <c r="AX316" i="1"/>
  <c r="H114" i="8" s="1"/>
  <c r="C117" i="8"/>
  <c r="AX322" i="1"/>
  <c r="H117" i="8" s="1"/>
  <c r="AX357" i="1"/>
  <c r="H123" i="8" s="1"/>
  <c r="AX388" i="1"/>
  <c r="H127" i="8" s="1"/>
  <c r="AX390" i="1"/>
  <c r="H128" i="8" s="1"/>
  <c r="C133" i="8"/>
  <c r="AX400" i="1"/>
  <c r="H133" i="8" s="1"/>
  <c r="U382" i="2"/>
  <c r="M218" i="2"/>
  <c r="U218" i="2"/>
  <c r="Q177" i="2"/>
  <c r="Q136" i="2"/>
  <c r="U136" i="2"/>
  <c r="U95" i="2"/>
  <c r="Q54" i="2"/>
  <c r="M136" i="2"/>
  <c r="U259" i="2"/>
  <c r="Q95" i="2"/>
  <c r="M341" i="2"/>
  <c r="M259" i="2"/>
  <c r="Q300" i="2"/>
  <c r="Q382" i="2"/>
  <c r="U341" i="2"/>
  <c r="Q259" i="2"/>
  <c r="O54" i="2"/>
  <c r="M300" i="2"/>
  <c r="M177" i="2"/>
  <c r="Q218" i="2"/>
  <c r="U54" i="2"/>
  <c r="U300" i="2"/>
  <c r="M95" i="2"/>
  <c r="M382" i="2"/>
  <c r="M54" i="2"/>
  <c r="Q341" i="2"/>
  <c r="O136" i="2"/>
  <c r="K177" i="2"/>
  <c r="K259" i="2"/>
  <c r="W177" i="2"/>
  <c r="W218" i="2"/>
  <c r="S382" i="2"/>
  <c r="K300" i="2"/>
  <c r="O259" i="2"/>
  <c r="K95" i="2"/>
  <c r="W382" i="2"/>
  <c r="K136" i="2"/>
  <c r="G87" i="8"/>
  <c r="G95" i="8"/>
  <c r="G99" i="8"/>
  <c r="G113" i="8"/>
  <c r="G117" i="8"/>
  <c r="G121" i="8"/>
  <c r="G125" i="8"/>
  <c r="L125" i="8" s="1"/>
  <c r="G133" i="8"/>
  <c r="W259" i="2"/>
  <c r="O300" i="2"/>
  <c r="O341" i="2"/>
  <c r="K382" i="2"/>
  <c r="O177" i="2"/>
  <c r="S300" i="2"/>
  <c r="S136" i="2"/>
  <c r="S259" i="2"/>
  <c r="S341" i="2"/>
  <c r="S95" i="2"/>
  <c r="S218" i="2"/>
  <c r="O218" i="2"/>
  <c r="S54" i="2"/>
  <c r="C54" i="8"/>
  <c r="AX24" i="1"/>
  <c r="H54" i="8" s="1"/>
  <c r="G96" i="8"/>
  <c r="G98" i="8"/>
  <c r="G116" i="8"/>
  <c r="G118" i="8"/>
  <c r="G122" i="8"/>
  <c r="G132" i="8"/>
  <c r="G75" i="8"/>
  <c r="G127" i="8"/>
  <c r="G131" i="8"/>
  <c r="W95" i="2"/>
  <c r="W300" i="2"/>
  <c r="S177" i="2"/>
  <c r="O382" i="2"/>
  <c r="W341" i="2"/>
  <c r="O95" i="2"/>
  <c r="K54" i="2"/>
  <c r="K218" i="2"/>
  <c r="K341" i="2"/>
  <c r="W54" i="2"/>
  <c r="C53" i="8"/>
  <c r="AX22" i="1"/>
  <c r="H53" i="8" s="1"/>
  <c r="J341" i="2"/>
  <c r="J300" i="2"/>
  <c r="BG24" i="1"/>
  <c r="AH64" i="2"/>
  <c r="AH66" i="2"/>
  <c r="AH71" i="2"/>
  <c r="C60" i="8"/>
  <c r="AH21" i="2"/>
  <c r="C61" i="8"/>
  <c r="I59" i="8"/>
  <c r="C58" i="8"/>
  <c r="R58" i="8" s="1"/>
  <c r="AX66" i="1"/>
  <c r="C57" i="8"/>
  <c r="R57" i="8" s="1"/>
  <c r="AX64" i="1"/>
  <c r="H57" i="8" s="1"/>
  <c r="J56" i="8"/>
  <c r="AH61" i="2"/>
  <c r="C55" i="8"/>
  <c r="AX60" i="1"/>
  <c r="G55" i="8" s="1"/>
  <c r="C52" i="8"/>
  <c r="AX20" i="1"/>
  <c r="J51" i="8"/>
  <c r="AX16" i="1"/>
  <c r="C50" i="8"/>
  <c r="AL227" i="2"/>
  <c r="AN192" i="2"/>
  <c r="AL239" i="2"/>
  <c r="AL229" i="2"/>
  <c r="AL266" i="2"/>
  <c r="AL157" i="2"/>
  <c r="J259" i="2"/>
  <c r="J218" i="2"/>
  <c r="J382" i="2"/>
  <c r="J136" i="2"/>
  <c r="AH18" i="2"/>
  <c r="I52" i="8"/>
  <c r="J53" i="8"/>
  <c r="C51" i="8"/>
  <c r="J50" i="8"/>
  <c r="AH26" i="1"/>
  <c r="AL395" i="2"/>
  <c r="AL321" i="2"/>
  <c r="AL200" i="2"/>
  <c r="AN196" i="2"/>
  <c r="AN200" i="1"/>
  <c r="AL268" i="2"/>
  <c r="AL143" i="2"/>
  <c r="J124" i="8"/>
  <c r="AH359" i="2"/>
  <c r="AH20" i="2"/>
  <c r="J52" i="8"/>
  <c r="I54" i="8"/>
  <c r="I58" i="8"/>
  <c r="AH67" i="2"/>
  <c r="J72" i="8"/>
  <c r="AH117" i="2"/>
  <c r="AH197" i="2"/>
  <c r="J89" i="8"/>
  <c r="J92" i="8"/>
  <c r="AH226" i="2"/>
  <c r="AH233" i="2"/>
  <c r="AH236" i="2"/>
  <c r="Z285" i="2"/>
  <c r="I124" i="8"/>
  <c r="AH105" i="2"/>
  <c r="I78" i="8"/>
  <c r="AH157" i="2"/>
  <c r="I80" i="8"/>
  <c r="Z162" i="2"/>
  <c r="AD203" i="2"/>
  <c r="AH280" i="2"/>
  <c r="I113" i="8"/>
  <c r="J119" i="8"/>
  <c r="I127" i="8"/>
  <c r="AD408" i="2"/>
  <c r="AD28" i="2"/>
  <c r="AH60" i="2"/>
  <c r="I77" i="8"/>
  <c r="AH151" i="2"/>
  <c r="J80" i="8"/>
  <c r="AH156" i="2"/>
  <c r="AH190" i="2"/>
  <c r="I85" i="8"/>
  <c r="I90" i="8"/>
  <c r="AH200" i="2"/>
  <c r="AH235" i="2"/>
  <c r="J106" i="8"/>
  <c r="J114" i="8"/>
  <c r="AH316" i="2"/>
  <c r="Z203" i="2"/>
  <c r="AH323" i="2"/>
  <c r="M30" i="6"/>
  <c r="AL317" i="2"/>
  <c r="AL278" i="2"/>
  <c r="AL280" i="2"/>
  <c r="AL399" i="2"/>
  <c r="I110" i="8"/>
  <c r="AH307" i="2"/>
  <c r="I109" i="8"/>
  <c r="AH272" i="2"/>
  <c r="AN323" i="1"/>
  <c r="AL323" i="2"/>
  <c r="AL274" i="2"/>
  <c r="AL315" i="2"/>
  <c r="AN159" i="1"/>
  <c r="AL159" i="2"/>
  <c r="AN237" i="2"/>
  <c r="AL282" i="2"/>
  <c r="AN282" i="1"/>
  <c r="I50" i="8"/>
  <c r="AH17" i="2"/>
  <c r="I64" i="8"/>
  <c r="AH102" i="2"/>
  <c r="I89" i="8"/>
  <c r="AH198" i="2"/>
  <c r="C93" i="8"/>
  <c r="C96" i="8"/>
  <c r="R96" i="8" s="1"/>
  <c r="AL241" i="2"/>
  <c r="C100" i="8"/>
  <c r="I105" i="8"/>
  <c r="AH276" i="2"/>
  <c r="AH347" i="2"/>
  <c r="J118" i="8"/>
  <c r="AH358" i="2"/>
  <c r="I123" i="8"/>
  <c r="C124" i="8"/>
  <c r="J126" i="8"/>
  <c r="AH363" i="2"/>
  <c r="P54" i="2"/>
  <c r="P136" i="2"/>
  <c r="P177" i="2"/>
  <c r="P341" i="2"/>
  <c r="P259" i="2"/>
  <c r="P382" i="2"/>
  <c r="P218" i="2"/>
  <c r="P300" i="2"/>
  <c r="P95" i="2"/>
  <c r="I53" i="8"/>
  <c r="AH23" i="2"/>
  <c r="AH232" i="2"/>
  <c r="J95" i="8"/>
  <c r="C101" i="8"/>
  <c r="C104" i="8"/>
  <c r="I106" i="8"/>
  <c r="AH278" i="2"/>
  <c r="AL362" i="2"/>
  <c r="L382" i="2"/>
  <c r="L54" i="2"/>
  <c r="L95" i="2"/>
  <c r="L341" i="2"/>
  <c r="L177" i="2"/>
  <c r="L136" i="2"/>
  <c r="L218" i="2"/>
  <c r="L259" i="2"/>
  <c r="L300" i="2"/>
  <c r="T54" i="2"/>
  <c r="T136" i="2"/>
  <c r="T300" i="2"/>
  <c r="T259" i="2"/>
  <c r="T95" i="2"/>
  <c r="T177" i="2"/>
  <c r="T382" i="2"/>
  <c r="T218" i="2"/>
  <c r="T341" i="2"/>
  <c r="AL358" i="2"/>
  <c r="AH110" i="2"/>
  <c r="C77" i="8"/>
  <c r="C78" i="8"/>
  <c r="R78" i="8" s="1"/>
  <c r="AH155" i="2"/>
  <c r="I79" i="8"/>
  <c r="AH107" i="2"/>
  <c r="J67" i="8"/>
  <c r="AL147" i="2"/>
  <c r="AL276" i="2"/>
  <c r="I56" i="8"/>
  <c r="AH65" i="2"/>
  <c r="J60" i="8"/>
  <c r="AH70" i="2"/>
  <c r="J61" i="8"/>
  <c r="AH72" i="2"/>
  <c r="I67" i="8"/>
  <c r="AH108" i="2"/>
  <c r="AH154" i="2"/>
  <c r="J79" i="8"/>
  <c r="I97" i="8"/>
  <c r="AH241" i="2"/>
  <c r="I99" i="8"/>
  <c r="AN241" i="1"/>
  <c r="J101" i="8"/>
  <c r="AH267" i="2"/>
  <c r="J103" i="8"/>
  <c r="AH271" i="2"/>
  <c r="J104" i="8"/>
  <c r="AH273" i="2"/>
  <c r="C105" i="8"/>
  <c r="R105" i="8" s="1"/>
  <c r="C107" i="8"/>
  <c r="R107" i="8" s="1"/>
  <c r="AH314" i="2"/>
  <c r="J115" i="8"/>
  <c r="AH391" i="2"/>
  <c r="I128" i="8"/>
  <c r="I130" i="8"/>
  <c r="AH395" i="2"/>
  <c r="AH397" i="2"/>
  <c r="I131" i="8"/>
  <c r="J134" i="8"/>
  <c r="R134" i="8" s="1"/>
  <c r="AH402" i="2"/>
  <c r="Z408" i="2"/>
  <c r="AL356" i="2"/>
  <c r="J112" i="8"/>
  <c r="J128" i="8"/>
  <c r="AH390" i="2"/>
  <c r="J131" i="8"/>
  <c r="AH396" i="2"/>
  <c r="I132" i="8"/>
  <c r="AH399" i="2"/>
  <c r="AH22" i="2"/>
  <c r="J54" i="8"/>
  <c r="C74" i="8"/>
  <c r="AH75" i="2"/>
  <c r="I73" i="8"/>
  <c r="AH143" i="2"/>
  <c r="I74" i="8"/>
  <c r="AH145" i="2"/>
  <c r="AH185" i="2"/>
  <c r="J108" i="8"/>
  <c r="AH281" i="2"/>
  <c r="J111" i="8"/>
  <c r="Z326" i="2"/>
  <c r="J99" i="8"/>
  <c r="AH321" i="2"/>
  <c r="G15" i="10"/>
  <c r="M54" i="6"/>
  <c r="M48" i="6"/>
  <c r="AH240" i="2"/>
  <c r="AH116" i="2"/>
  <c r="I135" i="8"/>
  <c r="BI23" i="1"/>
  <c r="BL145" i="1" l="1"/>
  <c r="BL403" i="1"/>
  <c r="BM403" i="1" s="1"/>
  <c r="BL393" i="1"/>
  <c r="BL237" i="1"/>
  <c r="BM237" i="1" s="1"/>
  <c r="BL233" i="1"/>
  <c r="BM233" i="1" s="1"/>
  <c r="BL235" i="1"/>
  <c r="BM235" i="1" s="1"/>
  <c r="BL354" i="1"/>
  <c r="BM354" i="1" s="1"/>
  <c r="BL272" i="1"/>
  <c r="N81" i="8"/>
  <c r="N96" i="8"/>
  <c r="G128" i="8"/>
  <c r="BL395" i="1"/>
  <c r="BM395" i="1" s="1"/>
  <c r="BL225" i="1"/>
  <c r="BM225" i="1" s="1"/>
  <c r="BC157" i="1"/>
  <c r="AY407" i="1"/>
  <c r="BL401" i="1"/>
  <c r="BM401" i="1" s="1"/>
  <c r="G123" i="8"/>
  <c r="L123" i="8" s="1"/>
  <c r="M123" i="8" s="1"/>
  <c r="G111" i="8"/>
  <c r="G108" i="8"/>
  <c r="L108" i="8" s="1"/>
  <c r="M108" i="8" s="1"/>
  <c r="G107" i="8"/>
  <c r="L107" i="8" s="1"/>
  <c r="M107" i="8" s="1"/>
  <c r="G97" i="8"/>
  <c r="BC188" i="1"/>
  <c r="G83" i="8"/>
  <c r="BL151" i="1"/>
  <c r="BM151" i="1" s="1"/>
  <c r="G70" i="8"/>
  <c r="L70" i="8" s="1"/>
  <c r="M70" i="8" s="1"/>
  <c r="BL350" i="1"/>
  <c r="N113" i="8"/>
  <c r="O113" i="8" s="1"/>
  <c r="R104" i="8"/>
  <c r="N104" i="8" s="1"/>
  <c r="G104" i="8"/>
  <c r="G103" i="8"/>
  <c r="L103" i="8" s="1"/>
  <c r="M103" i="8" s="1"/>
  <c r="G85" i="8"/>
  <c r="BL188" i="1"/>
  <c r="BM188" i="1" s="1"/>
  <c r="AY161" i="1"/>
  <c r="AH161" i="1" s="1"/>
  <c r="BL143" i="1"/>
  <c r="BM143" i="1" s="1"/>
  <c r="BL317" i="1"/>
  <c r="BM317" i="1" s="1"/>
  <c r="BL311" i="1"/>
  <c r="G115" i="8"/>
  <c r="L115" i="8" s="1"/>
  <c r="M115" i="8" s="1"/>
  <c r="G129" i="8"/>
  <c r="L129" i="8" s="1"/>
  <c r="M129" i="8" s="1"/>
  <c r="BC358" i="1"/>
  <c r="AW68" i="1"/>
  <c r="AL69" i="1" s="1"/>
  <c r="V407" i="1"/>
  <c r="AD409" i="1" s="1"/>
  <c r="V243" i="1"/>
  <c r="AD245" i="1" s="1"/>
  <c r="AW60" i="1"/>
  <c r="AL61" i="1" s="1"/>
  <c r="AW72" i="1"/>
  <c r="AL73" i="1" s="1"/>
  <c r="AW18" i="1"/>
  <c r="AL19" i="1" s="1"/>
  <c r="BB19" i="1" s="1"/>
  <c r="V325" i="1"/>
  <c r="AD327" i="1" s="1"/>
  <c r="V202" i="1"/>
  <c r="AD204" i="1" s="1"/>
  <c r="AW76" i="1"/>
  <c r="F63" i="8" s="1"/>
  <c r="V284" i="1"/>
  <c r="AD286" i="1" s="1"/>
  <c r="V366" i="1"/>
  <c r="AD368" i="1" s="1"/>
  <c r="AW22" i="1"/>
  <c r="AL23" i="1" s="1"/>
  <c r="BB23" i="1" s="1"/>
  <c r="BC23" i="1" s="1"/>
  <c r="H58" i="8"/>
  <c r="G58" i="8"/>
  <c r="BC237" i="1"/>
  <c r="G78" i="8"/>
  <c r="L78" i="8" s="1"/>
  <c r="M78" i="8" s="1"/>
  <c r="G77" i="8"/>
  <c r="R119" i="8"/>
  <c r="N119" i="8" s="1"/>
  <c r="R111" i="8"/>
  <c r="N111" i="8" s="1"/>
  <c r="R129" i="8"/>
  <c r="N129" i="8" s="1"/>
  <c r="R130" i="8"/>
  <c r="N130" i="8" s="1"/>
  <c r="R115" i="8"/>
  <c r="N115" i="8" s="1"/>
  <c r="BC323" i="1"/>
  <c r="BC321" i="1"/>
  <c r="R108" i="8"/>
  <c r="N108" i="8" s="1"/>
  <c r="BC278" i="1"/>
  <c r="R95" i="8"/>
  <c r="N95" i="8" s="1"/>
  <c r="O95" i="8" s="1"/>
  <c r="R99" i="8"/>
  <c r="N99" i="8" s="1"/>
  <c r="O99" i="8" s="1"/>
  <c r="BC196" i="1"/>
  <c r="V161" i="1"/>
  <c r="V161" i="2" s="1"/>
  <c r="BC153" i="1"/>
  <c r="BC151" i="1"/>
  <c r="V120" i="1"/>
  <c r="V120" i="2" s="1"/>
  <c r="R62" i="8"/>
  <c r="N62" i="8" s="1"/>
  <c r="V79" i="1"/>
  <c r="AD81" i="1" s="1"/>
  <c r="R53" i="8"/>
  <c r="N53" i="8" s="1"/>
  <c r="R64" i="8"/>
  <c r="N64" i="8" s="1"/>
  <c r="O64" i="8" s="1"/>
  <c r="N125" i="8"/>
  <c r="O125" i="8" s="1"/>
  <c r="N102" i="8"/>
  <c r="BC241" i="1"/>
  <c r="R71" i="8"/>
  <c r="N71" i="8" s="1"/>
  <c r="R91" i="8"/>
  <c r="N91" i="8" s="1"/>
  <c r="R112" i="8"/>
  <c r="N112" i="8" s="1"/>
  <c r="N134" i="8"/>
  <c r="R72" i="8"/>
  <c r="N72" i="8" s="1"/>
  <c r="N65" i="8"/>
  <c r="N127" i="8"/>
  <c r="O127" i="8" s="1"/>
  <c r="R87" i="8"/>
  <c r="R52" i="8"/>
  <c r="N52" i="8" s="1"/>
  <c r="N98" i="8"/>
  <c r="O98" i="8" s="1"/>
  <c r="R74" i="8"/>
  <c r="N74" i="8" s="1"/>
  <c r="R128" i="8"/>
  <c r="N128" i="8" s="1"/>
  <c r="O128" i="8" s="1"/>
  <c r="N107" i="8"/>
  <c r="R60" i="8"/>
  <c r="N60" i="8" s="1"/>
  <c r="O60" i="8" s="1"/>
  <c r="R51" i="8"/>
  <c r="N51" i="8" s="1"/>
  <c r="L55" i="8"/>
  <c r="N85" i="8"/>
  <c r="N84" i="8"/>
  <c r="R80" i="8"/>
  <c r="N80" i="8" s="1"/>
  <c r="N66" i="8"/>
  <c r="N59" i="8"/>
  <c r="O59" i="8" s="1"/>
  <c r="R50" i="8"/>
  <c r="N50" i="8" s="1"/>
  <c r="R54" i="8"/>
  <c r="N54" i="8" s="1"/>
  <c r="N58" i="8"/>
  <c r="R63" i="8"/>
  <c r="N63" i="8" s="1"/>
  <c r="R55" i="8"/>
  <c r="N55" i="8" s="1"/>
  <c r="O55" i="8" s="1"/>
  <c r="N57" i="8"/>
  <c r="R56" i="8"/>
  <c r="N56" i="8" s="1"/>
  <c r="R61" i="8"/>
  <c r="N61" i="8" s="1"/>
  <c r="R67" i="8"/>
  <c r="N67" i="8" s="1"/>
  <c r="R70" i="8"/>
  <c r="N70" i="8" s="1"/>
  <c r="R68" i="8"/>
  <c r="N68" i="8" s="1"/>
  <c r="BL104" i="1"/>
  <c r="BM104" i="1" s="1"/>
  <c r="N78" i="8"/>
  <c r="G80" i="8"/>
  <c r="L80" i="8" s="1"/>
  <c r="M80" i="8" s="1"/>
  <c r="N87" i="8"/>
  <c r="O87" i="8" s="1"/>
  <c r="N86" i="8"/>
  <c r="N82" i="8"/>
  <c r="R89" i="8"/>
  <c r="N89" i="8" s="1"/>
  <c r="N97" i="8"/>
  <c r="R92" i="8"/>
  <c r="N92" i="8" s="1"/>
  <c r="G94" i="8"/>
  <c r="L94" i="8" s="1"/>
  <c r="M94" i="8" s="1"/>
  <c r="G92" i="8"/>
  <c r="R101" i="8"/>
  <c r="N101" i="8" s="1"/>
  <c r="O101" i="8" s="1"/>
  <c r="R106" i="8"/>
  <c r="N106" i="8" s="1"/>
  <c r="N105" i="8"/>
  <c r="G106" i="8"/>
  <c r="G105" i="8"/>
  <c r="L105" i="8" s="1"/>
  <c r="M105" i="8" s="1"/>
  <c r="G114" i="8"/>
  <c r="G112" i="8"/>
  <c r="G109" i="8"/>
  <c r="L109" i="8" s="1"/>
  <c r="M109" i="8" s="1"/>
  <c r="R114" i="8"/>
  <c r="N114" i="8" s="1"/>
  <c r="R116" i="8"/>
  <c r="N116" i="8" s="1"/>
  <c r="O116" i="8" s="1"/>
  <c r="BC317" i="1"/>
  <c r="N123" i="8"/>
  <c r="R122" i="8"/>
  <c r="N122" i="8" s="1"/>
  <c r="O122" i="8" s="1"/>
  <c r="R118" i="8"/>
  <c r="N118" i="8" s="1"/>
  <c r="O118" i="8" s="1"/>
  <c r="G124" i="8"/>
  <c r="L124" i="8" s="1"/>
  <c r="M124" i="8" s="1"/>
  <c r="G135" i="8"/>
  <c r="L135" i="8" s="1"/>
  <c r="M135" i="8" s="1"/>
  <c r="BC401" i="1"/>
  <c r="G134" i="8"/>
  <c r="R131" i="8"/>
  <c r="N131" i="8" s="1"/>
  <c r="O131" i="8" s="1"/>
  <c r="G130" i="8"/>
  <c r="L130" i="8" s="1"/>
  <c r="M130" i="8" s="1"/>
  <c r="G126" i="8"/>
  <c r="L126" i="8" s="1"/>
  <c r="M126" i="8" s="1"/>
  <c r="N135" i="8"/>
  <c r="L132" i="8"/>
  <c r="M132" i="8" s="1"/>
  <c r="L128" i="8"/>
  <c r="M128" i="8" s="1"/>
  <c r="L133" i="8"/>
  <c r="M133" i="8" s="1"/>
  <c r="L131" i="8"/>
  <c r="M131" i="8" s="1"/>
  <c r="R133" i="8"/>
  <c r="N133" i="8" s="1"/>
  <c r="O133" i="8" s="1"/>
  <c r="L127" i="8"/>
  <c r="M127" i="8" s="1"/>
  <c r="R132" i="8"/>
  <c r="N132" i="8" s="1"/>
  <c r="O132" i="8" s="1"/>
  <c r="L122" i="8"/>
  <c r="M122" i="8" s="1"/>
  <c r="L121" i="8"/>
  <c r="M121" i="8" s="1"/>
  <c r="R120" i="8"/>
  <c r="N120" i="8" s="1"/>
  <c r="R124" i="8"/>
  <c r="N124" i="8" s="1"/>
  <c r="R126" i="8"/>
  <c r="N126" i="8" s="1"/>
  <c r="R121" i="8"/>
  <c r="N121" i="8" s="1"/>
  <c r="O121" i="8" s="1"/>
  <c r="L118" i="8"/>
  <c r="M118" i="8" s="1"/>
  <c r="L116" i="8"/>
  <c r="M116" i="8" s="1"/>
  <c r="R117" i="8"/>
  <c r="N117" i="8" s="1"/>
  <c r="O117" i="8" s="1"/>
  <c r="R109" i="8"/>
  <c r="N109" i="8" s="1"/>
  <c r="R110" i="8"/>
  <c r="N110" i="8" s="1"/>
  <c r="L113" i="8"/>
  <c r="M113" i="8" s="1"/>
  <c r="L117" i="8"/>
  <c r="M117" i="8" s="1"/>
  <c r="L100" i="8"/>
  <c r="L101" i="8"/>
  <c r="R103" i="8"/>
  <c r="N103" i="8" s="1"/>
  <c r="O103" i="8" s="1"/>
  <c r="R100" i="8"/>
  <c r="N100" i="8" s="1"/>
  <c r="O100" i="8" s="1"/>
  <c r="BC282" i="1"/>
  <c r="BC274" i="1"/>
  <c r="L97" i="8"/>
  <c r="M97" i="8" s="1"/>
  <c r="R93" i="8"/>
  <c r="N93" i="8" s="1"/>
  <c r="O96" i="8"/>
  <c r="L96" i="8"/>
  <c r="M96" i="8" s="1"/>
  <c r="BC227" i="1"/>
  <c r="L98" i="8"/>
  <c r="M98" i="8" s="1"/>
  <c r="R94" i="8"/>
  <c r="N94" i="8" s="1"/>
  <c r="L95" i="8"/>
  <c r="M95" i="8" s="1"/>
  <c r="L99" i="8"/>
  <c r="M99" i="8" s="1"/>
  <c r="G81" i="8"/>
  <c r="R79" i="8"/>
  <c r="N79" i="8" s="1"/>
  <c r="G79" i="8"/>
  <c r="L79" i="8" s="1"/>
  <c r="M79" i="8" s="1"/>
  <c r="R69" i="8"/>
  <c r="N69" i="8" s="1"/>
  <c r="R90" i="8"/>
  <c r="N90" i="8" s="1"/>
  <c r="BC200" i="1"/>
  <c r="G90" i="8"/>
  <c r="L90" i="8" s="1"/>
  <c r="M90" i="8" s="1"/>
  <c r="G89" i="8"/>
  <c r="L89" i="8" s="1"/>
  <c r="M89" i="8" s="1"/>
  <c r="R88" i="8"/>
  <c r="N88" i="8" s="1"/>
  <c r="G88" i="8"/>
  <c r="L88" i="8" s="1"/>
  <c r="M88" i="8" s="1"/>
  <c r="G86" i="8"/>
  <c r="L86" i="8" s="1"/>
  <c r="M86" i="8" s="1"/>
  <c r="G84" i="8"/>
  <c r="N83" i="8"/>
  <c r="O83" i="8" s="1"/>
  <c r="L87" i="8"/>
  <c r="M87" i="8" s="1"/>
  <c r="L85" i="8"/>
  <c r="M85" i="8" s="1"/>
  <c r="L83" i="8"/>
  <c r="M83" i="8" s="1"/>
  <c r="R77" i="8"/>
  <c r="N77" i="8" s="1"/>
  <c r="R76" i="8"/>
  <c r="N76" i="8" s="1"/>
  <c r="G76" i="8"/>
  <c r="R75" i="8"/>
  <c r="N75" i="8" s="1"/>
  <c r="O75" i="8" s="1"/>
  <c r="L75" i="8"/>
  <c r="M75" i="8" s="1"/>
  <c r="L77" i="8"/>
  <c r="M77" i="8" s="1"/>
  <c r="R73" i="8"/>
  <c r="N73" i="8" s="1"/>
  <c r="L64" i="8"/>
  <c r="G61" i="8"/>
  <c r="L61" i="8" s="1"/>
  <c r="M61" i="8" s="1"/>
  <c r="BB77" i="1"/>
  <c r="BC77" i="1" s="1"/>
  <c r="AL77" i="2"/>
  <c r="L60" i="8"/>
  <c r="AN77" i="1"/>
  <c r="L59" i="8"/>
  <c r="H59" i="8"/>
  <c r="BM69" i="1"/>
  <c r="BC399" i="1"/>
  <c r="BC403" i="1"/>
  <c r="BC395" i="1"/>
  <c r="BC391" i="1"/>
  <c r="BL307" i="1"/>
  <c r="BC266" i="1"/>
  <c r="BC233" i="1"/>
  <c r="BL77" i="1"/>
  <c r="BM77" i="1" s="1"/>
  <c r="BL75" i="1"/>
  <c r="BL71" i="1"/>
  <c r="BC389" i="1"/>
  <c r="BL405" i="1"/>
  <c r="BM405" i="1" s="1"/>
  <c r="AZ408" i="1"/>
  <c r="AH408" i="1" s="1"/>
  <c r="BL389" i="1"/>
  <c r="BC356" i="1"/>
  <c r="BC362" i="1"/>
  <c r="BL348" i="1"/>
  <c r="BL352" i="1"/>
  <c r="BC354" i="1"/>
  <c r="BL309" i="1"/>
  <c r="BL313" i="1"/>
  <c r="BM313" i="1" s="1"/>
  <c r="BB313" i="1"/>
  <c r="BC313" i="1" s="1"/>
  <c r="BL315" i="1"/>
  <c r="BM315" i="1" s="1"/>
  <c r="BB315" i="1"/>
  <c r="BC315" i="1" s="1"/>
  <c r="BL270" i="1"/>
  <c r="BC276" i="1"/>
  <c r="BM266" i="1"/>
  <c r="BL268" i="1"/>
  <c r="BM268" i="1" s="1"/>
  <c r="BB268" i="1"/>
  <c r="BC268" i="1" s="1"/>
  <c r="BL280" i="1"/>
  <c r="BM280" i="1" s="1"/>
  <c r="BB280" i="1"/>
  <c r="BC280" i="1" s="1"/>
  <c r="BL239" i="1"/>
  <c r="BM239" i="1" s="1"/>
  <c r="BB239" i="1"/>
  <c r="BC239" i="1" s="1"/>
  <c r="BL231" i="1"/>
  <c r="BM231" i="1" s="1"/>
  <c r="BL229" i="1"/>
  <c r="BM229" i="1" s="1"/>
  <c r="BB229" i="1"/>
  <c r="BC229" i="1" s="1"/>
  <c r="BC225" i="1"/>
  <c r="BC198" i="1"/>
  <c r="BL192" i="1"/>
  <c r="BM192" i="1" s="1"/>
  <c r="BB192" i="1"/>
  <c r="BC192" i="1" s="1"/>
  <c r="BC184" i="1"/>
  <c r="BL186" i="1"/>
  <c r="BL194" i="1"/>
  <c r="BM194" i="1" s="1"/>
  <c r="BB194" i="1"/>
  <c r="BC194" i="1" s="1"/>
  <c r="BL184" i="1"/>
  <c r="BC155" i="1"/>
  <c r="BC143" i="1"/>
  <c r="BL149" i="1"/>
  <c r="BM149" i="1" s="1"/>
  <c r="BC159" i="1"/>
  <c r="BC147" i="1"/>
  <c r="BL106" i="1"/>
  <c r="BL102" i="1"/>
  <c r="AY79" i="1"/>
  <c r="AZ80" i="1" s="1"/>
  <c r="AH80" i="1" s="1"/>
  <c r="BL61" i="1"/>
  <c r="BL25" i="1"/>
  <c r="BL19" i="1"/>
  <c r="BL23" i="1"/>
  <c r="BL21" i="1"/>
  <c r="BL17" i="1"/>
  <c r="G62" i="8"/>
  <c r="AY120" i="1"/>
  <c r="AZ121" i="1" s="1"/>
  <c r="AH121" i="1" s="1"/>
  <c r="H101" i="8"/>
  <c r="G119" i="8"/>
  <c r="G120" i="8"/>
  <c r="G110" i="8"/>
  <c r="L110" i="8" s="1"/>
  <c r="AY366" i="1"/>
  <c r="AY325" i="1"/>
  <c r="AY284" i="1"/>
  <c r="AY243" i="1"/>
  <c r="AY202" i="1"/>
  <c r="AZ203" i="1" s="1"/>
  <c r="AH203" i="1" s="1"/>
  <c r="G74" i="8"/>
  <c r="G65" i="8"/>
  <c r="G93" i="8"/>
  <c r="G91" i="8"/>
  <c r="G73" i="8"/>
  <c r="G102" i="8"/>
  <c r="L102" i="8" s="1"/>
  <c r="G82" i="8"/>
  <c r="G56" i="8"/>
  <c r="AW66" i="1"/>
  <c r="AL67" i="1" s="1"/>
  <c r="AW70" i="1"/>
  <c r="AL71" i="1" s="1"/>
  <c r="AW64" i="1"/>
  <c r="AL65" i="1" s="1"/>
  <c r="AW404" i="1"/>
  <c r="AW396" i="1"/>
  <c r="AW388" i="1"/>
  <c r="F127" i="8" s="1"/>
  <c r="AW357" i="1"/>
  <c r="F123" i="8" s="1"/>
  <c r="AW349" i="1"/>
  <c r="BB350" i="1" s="1"/>
  <c r="BC350" i="1" s="1"/>
  <c r="AW318" i="1"/>
  <c r="AW310" i="1"/>
  <c r="BB311" i="1" s="1"/>
  <c r="BC311" i="1" s="1"/>
  <c r="AW279" i="1"/>
  <c r="F107" i="8" s="1"/>
  <c r="AW271" i="1"/>
  <c r="AW240" i="1"/>
  <c r="F99" i="8" s="1"/>
  <c r="AW232" i="1"/>
  <c r="F95" i="8" s="1"/>
  <c r="AW224" i="1"/>
  <c r="F91" i="8" s="1"/>
  <c r="AW193" i="1"/>
  <c r="F87" i="8" s="1"/>
  <c r="AW185" i="1"/>
  <c r="AW154" i="1"/>
  <c r="F79" i="8" s="1"/>
  <c r="AW146" i="1"/>
  <c r="F75" i="8" s="1"/>
  <c r="AW115" i="1"/>
  <c r="AW107" i="1"/>
  <c r="AL108" i="1" s="1"/>
  <c r="BM108" i="1" s="1"/>
  <c r="AW74" i="1"/>
  <c r="AL75" i="1" s="1"/>
  <c r="AW402" i="1"/>
  <c r="F134" i="8" s="1"/>
  <c r="AW394" i="1"/>
  <c r="F130" i="8" s="1"/>
  <c r="AW363" i="1"/>
  <c r="AW355" i="1"/>
  <c r="F122" i="8" s="1"/>
  <c r="AW347" i="1"/>
  <c r="BB348" i="1" s="1"/>
  <c r="AW316" i="1"/>
  <c r="F114" i="8" s="1"/>
  <c r="AW308" i="1"/>
  <c r="BB309" i="1" s="1"/>
  <c r="BC309" i="1" s="1"/>
  <c r="AW277" i="1"/>
  <c r="F106" i="8" s="1"/>
  <c r="AW269" i="1"/>
  <c r="AW238" i="1"/>
  <c r="F98" i="8" s="1"/>
  <c r="AW230" i="1"/>
  <c r="AW199" i="1"/>
  <c r="F90" i="8" s="1"/>
  <c r="AW191" i="1"/>
  <c r="F86" i="8" s="1"/>
  <c r="AW183" i="1"/>
  <c r="F82" i="8" s="1"/>
  <c r="AW152" i="1"/>
  <c r="F78" i="8" s="1"/>
  <c r="AW144" i="1"/>
  <c r="AW113" i="1"/>
  <c r="AW105" i="1"/>
  <c r="BB106" i="1" s="1"/>
  <c r="BC106" i="1" s="1"/>
  <c r="AW400" i="1"/>
  <c r="F133" i="8" s="1"/>
  <c r="AW361" i="1"/>
  <c r="F125" i="8" s="1"/>
  <c r="AW322" i="1"/>
  <c r="F117" i="8" s="1"/>
  <c r="AW306" i="1"/>
  <c r="AW267" i="1"/>
  <c r="F101" i="8" s="1"/>
  <c r="AW228" i="1"/>
  <c r="F93" i="8" s="1"/>
  <c r="AW189" i="1"/>
  <c r="AW150" i="1"/>
  <c r="F77" i="8" s="1"/>
  <c r="AW111" i="1"/>
  <c r="BM112" i="1" s="1"/>
  <c r="AW392" i="1"/>
  <c r="AW314" i="1"/>
  <c r="F113" i="8" s="1"/>
  <c r="AW236" i="1"/>
  <c r="F97" i="8" s="1"/>
  <c r="AW197" i="1"/>
  <c r="F89" i="8" s="1"/>
  <c r="AW142" i="1"/>
  <c r="F73" i="8" s="1"/>
  <c r="AW351" i="1"/>
  <c r="BB352" i="1" s="1"/>
  <c r="AW273" i="1"/>
  <c r="F104" i="8" s="1"/>
  <c r="AW195" i="1"/>
  <c r="F88" i="8" s="1"/>
  <c r="AW117" i="1"/>
  <c r="AW398" i="1"/>
  <c r="F132" i="8" s="1"/>
  <c r="AW359" i="1"/>
  <c r="AW320" i="1"/>
  <c r="F116" i="8" s="1"/>
  <c r="AW281" i="1"/>
  <c r="F108" i="8" s="1"/>
  <c r="AW265" i="1"/>
  <c r="F100" i="8" s="1"/>
  <c r="AW226" i="1"/>
  <c r="F92" i="8" s="1"/>
  <c r="AW187" i="1"/>
  <c r="F84" i="8" s="1"/>
  <c r="AW148" i="1"/>
  <c r="AW109" i="1"/>
  <c r="AW353" i="1"/>
  <c r="F121" i="8" s="1"/>
  <c r="AW275" i="1"/>
  <c r="F105" i="8" s="1"/>
  <c r="AW158" i="1"/>
  <c r="F81" i="8" s="1"/>
  <c r="AW103" i="1"/>
  <c r="AW390" i="1"/>
  <c r="F128" i="8" s="1"/>
  <c r="AW312" i="1"/>
  <c r="F112" i="8" s="1"/>
  <c r="AW234" i="1"/>
  <c r="AW156" i="1"/>
  <c r="F80" i="8" s="1"/>
  <c r="AW101" i="1"/>
  <c r="AW16" i="1"/>
  <c r="AW62" i="1"/>
  <c r="AL63" i="1" s="1"/>
  <c r="AW20" i="1"/>
  <c r="AL21" i="1" s="1"/>
  <c r="AW24" i="1"/>
  <c r="M162" i="6"/>
  <c r="M138" i="6"/>
  <c r="M176" i="6"/>
  <c r="M146" i="6"/>
  <c r="M136" i="6"/>
  <c r="M148" i="6"/>
  <c r="M150" i="6"/>
  <c r="M182" i="6"/>
  <c r="M140" i="6"/>
  <c r="M168" i="6"/>
  <c r="M144" i="6"/>
  <c r="M184" i="6"/>
  <c r="M156" i="6"/>
  <c r="M180" i="6"/>
  <c r="M164" i="6"/>
  <c r="M160" i="6"/>
  <c r="M172" i="6"/>
  <c r="M152" i="6"/>
  <c r="M174" i="6"/>
  <c r="M166" i="6"/>
  <c r="M178" i="6"/>
  <c r="M170" i="6"/>
  <c r="M158" i="6"/>
  <c r="M142" i="6"/>
  <c r="M154" i="6"/>
  <c r="AY27" i="1"/>
  <c r="AZ28" i="1" s="1"/>
  <c r="G63" i="8"/>
  <c r="G68" i="8"/>
  <c r="L68" i="8" s="1"/>
  <c r="G69" i="8"/>
  <c r="G71" i="8"/>
  <c r="G66" i="8"/>
  <c r="L66" i="8" s="1"/>
  <c r="G72" i="8"/>
  <c r="G67" i="8"/>
  <c r="L67" i="8" s="1"/>
  <c r="AH324" i="2"/>
  <c r="H60" i="8"/>
  <c r="AH407" i="1"/>
  <c r="AN315" i="2"/>
  <c r="G57" i="8"/>
  <c r="V284" i="2"/>
  <c r="AH201" i="2"/>
  <c r="G53" i="8"/>
  <c r="L53" i="8" s="1"/>
  <c r="F59" i="8"/>
  <c r="F61" i="8"/>
  <c r="G54" i="8"/>
  <c r="AN274" i="2"/>
  <c r="V324" i="2"/>
  <c r="AH283" i="2"/>
  <c r="V283" i="2"/>
  <c r="H55" i="8"/>
  <c r="H100" i="8"/>
  <c r="AN153" i="2"/>
  <c r="H64" i="8"/>
  <c r="AH160" i="2"/>
  <c r="M125" i="8"/>
  <c r="AN227" i="2"/>
  <c r="AN282" i="2"/>
  <c r="AN354" i="2"/>
  <c r="BG25" i="1"/>
  <c r="H51" i="8"/>
  <c r="G51" i="8"/>
  <c r="L51" i="8" s="1"/>
  <c r="G50" i="8"/>
  <c r="L50" i="8" s="1"/>
  <c r="H50" i="8"/>
  <c r="H52" i="8"/>
  <c r="G52" i="8"/>
  <c r="L52" i="8" s="1"/>
  <c r="AN313" i="2"/>
  <c r="AN229" i="2"/>
  <c r="AN157" i="2"/>
  <c r="AN225" i="2"/>
  <c r="V26" i="1"/>
  <c r="AH26" i="2"/>
  <c r="AN266" i="2"/>
  <c r="AN239" i="2"/>
  <c r="AN200" i="2"/>
  <c r="AN194" i="2"/>
  <c r="AN395" i="2"/>
  <c r="AN233" i="2"/>
  <c r="AN317" i="2"/>
  <c r="AN403" i="2"/>
  <c r="AN391" i="2"/>
  <c r="AN268" i="2"/>
  <c r="AN159" i="2"/>
  <c r="AN323" i="2"/>
  <c r="AN356" i="2"/>
  <c r="AN241" i="2"/>
  <c r="AH119" i="2"/>
  <c r="AH406" i="2"/>
  <c r="AN278" i="2"/>
  <c r="AN358" i="2"/>
  <c r="AN155" i="2"/>
  <c r="AN276" i="2"/>
  <c r="AN151" i="2"/>
  <c r="AH365" i="2"/>
  <c r="AN389" i="2"/>
  <c r="AH78" i="2"/>
  <c r="AH242" i="2"/>
  <c r="AN362" i="2"/>
  <c r="AN198" i="2"/>
  <c r="BI24" i="1"/>
  <c r="O77" i="8" l="1"/>
  <c r="O81" i="8"/>
  <c r="O123" i="8"/>
  <c r="O111" i="8"/>
  <c r="L111" i="8"/>
  <c r="M111" i="8" s="1"/>
  <c r="O107" i="8"/>
  <c r="O129" i="8"/>
  <c r="AZ162" i="1"/>
  <c r="AH162" i="1" s="1"/>
  <c r="O70" i="8"/>
  <c r="O108" i="8"/>
  <c r="O104" i="8"/>
  <c r="O97" i="8"/>
  <c r="F131" i="8"/>
  <c r="AL397" i="1"/>
  <c r="F129" i="8"/>
  <c r="AL393" i="1"/>
  <c r="L104" i="8"/>
  <c r="M104" i="8" s="1"/>
  <c r="F102" i="8"/>
  <c r="AL270" i="1"/>
  <c r="F96" i="8"/>
  <c r="AL235" i="1"/>
  <c r="O85" i="8"/>
  <c r="O115" i="8"/>
  <c r="V325" i="2"/>
  <c r="F124" i="8"/>
  <c r="AL360" i="1"/>
  <c r="F115" i="8"/>
  <c r="AL319" i="1"/>
  <c r="F103" i="8"/>
  <c r="AL272" i="1"/>
  <c r="BM272" i="1" s="1"/>
  <c r="F94" i="8"/>
  <c r="AL231" i="1"/>
  <c r="F85" i="8"/>
  <c r="AL190" i="1"/>
  <c r="BM190" i="1" s="1"/>
  <c r="F76" i="8"/>
  <c r="AL149" i="1"/>
  <c r="V407" i="2"/>
  <c r="V366" i="2"/>
  <c r="V243" i="2"/>
  <c r="V202" i="2"/>
  <c r="AN69" i="1"/>
  <c r="AN69" i="2" s="1"/>
  <c r="O78" i="8"/>
  <c r="O58" i="8"/>
  <c r="O119" i="8"/>
  <c r="BB69" i="1"/>
  <c r="BC69" i="1" s="1"/>
  <c r="O109" i="8"/>
  <c r="O134" i="8"/>
  <c r="O124" i="8"/>
  <c r="F111" i="8"/>
  <c r="O105" i="8"/>
  <c r="O84" i="8"/>
  <c r="AD163" i="1"/>
  <c r="AL69" i="2"/>
  <c r="AD122" i="1"/>
  <c r="F57" i="8"/>
  <c r="BB65" i="1"/>
  <c r="BC65" i="1" s="1"/>
  <c r="F56" i="8"/>
  <c r="V79" i="2"/>
  <c r="O62" i="8"/>
  <c r="AL25" i="1"/>
  <c r="BB25" i="1" s="1"/>
  <c r="BC25" i="1" s="1"/>
  <c r="AL17" i="1"/>
  <c r="BB17" i="1" s="1"/>
  <c r="BC17" i="1" s="1"/>
  <c r="V27" i="1"/>
  <c r="AD29" i="1" s="1"/>
  <c r="O54" i="8"/>
  <c r="O82" i="8"/>
  <c r="O114" i="8"/>
  <c r="O57" i="8"/>
  <c r="O76" i="8"/>
  <c r="O90" i="8"/>
  <c r="L76" i="8"/>
  <c r="M76" i="8" s="1"/>
  <c r="O86" i="8"/>
  <c r="L114" i="8"/>
  <c r="M114" i="8" s="1"/>
  <c r="O135" i="8"/>
  <c r="O112" i="8"/>
  <c r="O91" i="8"/>
  <c r="O93" i="8"/>
  <c r="O126" i="8"/>
  <c r="O106" i="8"/>
  <c r="O92" i="8"/>
  <c r="O80" i="8"/>
  <c r="O56" i="8"/>
  <c r="O50" i="8"/>
  <c r="O51" i="8"/>
  <c r="O52" i="8"/>
  <c r="O53" i="8"/>
  <c r="O63" i="8"/>
  <c r="O61" i="8"/>
  <c r="L84" i="8"/>
  <c r="M84" i="8" s="1"/>
  <c r="O89" i="8"/>
  <c r="L92" i="8"/>
  <c r="M92" i="8" s="1"/>
  <c r="O94" i="8"/>
  <c r="O102" i="8"/>
  <c r="L106" i="8"/>
  <c r="M106" i="8" s="1"/>
  <c r="O130" i="8"/>
  <c r="O120" i="8"/>
  <c r="O110" i="8"/>
  <c r="L112" i="8"/>
  <c r="M112" i="8" s="1"/>
  <c r="L134" i="8"/>
  <c r="M134" i="8" s="1"/>
  <c r="F126" i="8"/>
  <c r="F135" i="8"/>
  <c r="L119" i="8"/>
  <c r="M119" i="8" s="1"/>
  <c r="BM350" i="1"/>
  <c r="L120" i="8"/>
  <c r="M120" i="8" s="1"/>
  <c r="BM309" i="1"/>
  <c r="M110" i="8"/>
  <c r="M102" i="8"/>
  <c r="L91" i="8"/>
  <c r="M91" i="8" s="1"/>
  <c r="L93" i="8"/>
  <c r="M93" i="8" s="1"/>
  <c r="L81" i="8"/>
  <c r="M81" i="8" s="1"/>
  <c r="O79" i="8"/>
  <c r="O88" i="8"/>
  <c r="F83" i="8"/>
  <c r="BM186" i="1"/>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AN77" i="2"/>
  <c r="L63" i="8"/>
  <c r="M63" i="8" s="1"/>
  <c r="F62" i="8"/>
  <c r="F60" i="8"/>
  <c r="L62" i="8"/>
  <c r="M62" i="8" s="1"/>
  <c r="BB73" i="1"/>
  <c r="BC73" i="1" s="1"/>
  <c r="BM73" i="1"/>
  <c r="L54" i="8"/>
  <c r="M54" i="8" s="1"/>
  <c r="M50" i="8"/>
  <c r="M53" i="8"/>
  <c r="M66" i="8"/>
  <c r="M67" i="8"/>
  <c r="M68" i="8"/>
  <c r="AH79" i="1"/>
  <c r="F74" i="8"/>
  <c r="BM145" i="1"/>
  <c r="BM160" i="1" s="1"/>
  <c r="AL114" i="2"/>
  <c r="BB114" i="1"/>
  <c r="BC114" i="1" s="1"/>
  <c r="AN114" i="1"/>
  <c r="F69" i="8"/>
  <c r="F70" i="8"/>
  <c r="F72" i="8"/>
  <c r="AL112" i="2"/>
  <c r="BB112" i="1"/>
  <c r="BC112" i="1" s="1"/>
  <c r="AN112" i="1"/>
  <c r="F68" i="8"/>
  <c r="BL406" i="1"/>
  <c r="BM389" i="1"/>
  <c r="F120" i="8"/>
  <c r="F118" i="8"/>
  <c r="BM352" i="1"/>
  <c r="BL365" i="1"/>
  <c r="BM348" i="1"/>
  <c r="BC352" i="1"/>
  <c r="AH366" i="1"/>
  <c r="BC348" i="1"/>
  <c r="AZ367" i="1"/>
  <c r="AH367" i="1" s="1"/>
  <c r="BM311" i="1"/>
  <c r="BL324" i="1"/>
  <c r="AZ326" i="1"/>
  <c r="AH326" i="1" s="1"/>
  <c r="M101" i="8"/>
  <c r="AZ285" i="1"/>
  <c r="AH285" i="1" s="1"/>
  <c r="BL283" i="1"/>
  <c r="BM242" i="1"/>
  <c r="AZ244" i="1"/>
  <c r="AH244" i="1" s="1"/>
  <c r="BL242" i="1"/>
  <c r="BL201" i="1"/>
  <c r="BM184" i="1"/>
  <c r="BL160" i="1"/>
  <c r="AH120" i="1"/>
  <c r="BM106" i="1"/>
  <c r="BL119" i="1"/>
  <c r="BL78" i="1"/>
  <c r="BM23" i="1"/>
  <c r="BM25" i="1"/>
  <c r="BM19" i="1"/>
  <c r="BC19" i="1"/>
  <c r="BL26" i="1"/>
  <c r="AH202" i="1"/>
  <c r="AH243" i="1"/>
  <c r="AH284" i="1"/>
  <c r="AH325" i="1"/>
  <c r="F110" i="8"/>
  <c r="AL352" i="2"/>
  <c r="AL348" i="2"/>
  <c r="AL350" i="2"/>
  <c r="F119" i="8"/>
  <c r="AL309" i="2"/>
  <c r="F109" i="8"/>
  <c r="AL311" i="2"/>
  <c r="AN106" i="1"/>
  <c r="AL106" i="2"/>
  <c r="F66" i="8"/>
  <c r="F64" i="8"/>
  <c r="BB102" i="1"/>
  <c r="AH28" i="1"/>
  <c r="AH27" i="1"/>
  <c r="AL73" i="2"/>
  <c r="AN73" i="1"/>
  <c r="F52" i="8"/>
  <c r="BB21" i="1"/>
  <c r="BC21" i="1" s="1"/>
  <c r="F65" i="8"/>
  <c r="BB104" i="1"/>
  <c r="BC104" i="1" s="1"/>
  <c r="F67" i="8"/>
  <c r="BB108" i="1"/>
  <c r="BC108" i="1" s="1"/>
  <c r="F71" i="8"/>
  <c r="BB116" i="1"/>
  <c r="BC116" i="1" s="1"/>
  <c r="M60" i="8"/>
  <c r="F55" i="8"/>
  <c r="BB61" i="1"/>
  <c r="BC61" i="1" s="1"/>
  <c r="F58" i="8"/>
  <c r="F53" i="8"/>
  <c r="AL23" i="2"/>
  <c r="AN23" i="1"/>
  <c r="F51" i="8"/>
  <c r="F50" i="8"/>
  <c r="M100" i="8"/>
  <c r="M55" i="8"/>
  <c r="V285" i="2"/>
  <c r="V203" i="2"/>
  <c r="V201" i="2"/>
  <c r="M64" i="8"/>
  <c r="V160" i="2"/>
  <c r="M52" i="8"/>
  <c r="M51" i="8"/>
  <c r="AN324" i="2"/>
  <c r="V26" i="2"/>
  <c r="V326" i="2"/>
  <c r="V406" i="2"/>
  <c r="V119" i="2"/>
  <c r="V78" i="2"/>
  <c r="V365" i="2"/>
  <c r="V242" i="2"/>
  <c r="F54" i="8"/>
  <c r="BI25" i="1"/>
  <c r="C17" i="8" l="1"/>
  <c r="AL397" i="2"/>
  <c r="AN397" i="1"/>
  <c r="AN397" i="2" s="1"/>
  <c r="BB397" i="1"/>
  <c r="BC397" i="1" s="1"/>
  <c r="AL393" i="2"/>
  <c r="AN393" i="1"/>
  <c r="AN393" i="2" s="1"/>
  <c r="BB393" i="1"/>
  <c r="BC393" i="1" s="1"/>
  <c r="BM393" i="1"/>
  <c r="BM406" i="1" s="1"/>
  <c r="AN270" i="1"/>
  <c r="AN270" i="2" s="1"/>
  <c r="AL270" i="2"/>
  <c r="BB270" i="1"/>
  <c r="BC270" i="1" s="1"/>
  <c r="BM270" i="1"/>
  <c r="BM283" i="1" s="1"/>
  <c r="BB235" i="1"/>
  <c r="BC235" i="1" s="1"/>
  <c r="AL235" i="2"/>
  <c r="AN235" i="1"/>
  <c r="AN235" i="2" s="1"/>
  <c r="C30" i="8"/>
  <c r="T69" i="6" s="1"/>
  <c r="AL360" i="2"/>
  <c r="AN360" i="1"/>
  <c r="AN360" i="2" s="1"/>
  <c r="BB360" i="1"/>
  <c r="BC360" i="1" s="1"/>
  <c r="AL319" i="2"/>
  <c r="AN319" i="1"/>
  <c r="AN319" i="2" s="1"/>
  <c r="BB319" i="1"/>
  <c r="BC319" i="1" s="1"/>
  <c r="AL272" i="2"/>
  <c r="AN272" i="1"/>
  <c r="AN272" i="2" s="1"/>
  <c r="BB272" i="1"/>
  <c r="AN231" i="1"/>
  <c r="AN231" i="2" s="1"/>
  <c r="AL231" i="2"/>
  <c r="BB231" i="1"/>
  <c r="AL190" i="2"/>
  <c r="AN190" i="1"/>
  <c r="AN190" i="2" s="1"/>
  <c r="BB190" i="1"/>
  <c r="BC190" i="1" s="1"/>
  <c r="AL149" i="2"/>
  <c r="AN149" i="1"/>
  <c r="AN149" i="2" s="1"/>
  <c r="BB149" i="1"/>
  <c r="BC149" i="1" s="1"/>
  <c r="G4" i="8"/>
  <c r="C8" i="8"/>
  <c r="C27" i="8"/>
  <c r="T63" i="6" s="1"/>
  <c r="C14" i="8"/>
  <c r="C12" i="8"/>
  <c r="T33" i="6" s="1"/>
  <c r="C15" i="8"/>
  <c r="T39" i="6" s="1"/>
  <c r="C29" i="8"/>
  <c r="C24" i="8"/>
  <c r="T57" i="6" s="1"/>
  <c r="C18" i="8"/>
  <c r="T45" i="6" s="1"/>
  <c r="C11" i="8"/>
  <c r="C9" i="8"/>
  <c r="T27" i="6" s="1"/>
  <c r="C26" i="8"/>
  <c r="C21" i="8"/>
  <c r="T51" i="6" s="1"/>
  <c r="C20" i="8"/>
  <c r="C23" i="8"/>
  <c r="C6" i="8"/>
  <c r="T21" i="6" s="1"/>
  <c r="T135" i="6" s="1"/>
  <c r="C5" i="8"/>
  <c r="BM17" i="1"/>
  <c r="P127" i="8"/>
  <c r="Q127" i="8" s="1"/>
  <c r="P82" i="8"/>
  <c r="Q82" i="8" s="1"/>
  <c r="P118" i="8"/>
  <c r="Q118" i="8" s="1"/>
  <c r="AN25" i="1"/>
  <c r="V27" i="2"/>
  <c r="AL17" i="2"/>
  <c r="AN17" i="1"/>
  <c r="P91" i="8"/>
  <c r="Q91" i="8" s="1"/>
  <c r="P55" i="8"/>
  <c r="P109" i="8"/>
  <c r="Q109" i="8" s="1"/>
  <c r="P100" i="8"/>
  <c r="Q100" i="8" s="1"/>
  <c r="P50" i="8"/>
  <c r="AL364" i="2"/>
  <c r="BB364" i="1"/>
  <c r="AN364" i="1"/>
  <c r="AL405" i="2"/>
  <c r="AN405" i="1"/>
  <c r="BB405" i="1"/>
  <c r="P73" i="8"/>
  <c r="Q73" i="8" s="1"/>
  <c r="BM201" i="1"/>
  <c r="AL186" i="2"/>
  <c r="BB186" i="1"/>
  <c r="F37" i="8"/>
  <c r="P64" i="8"/>
  <c r="G7" i="8"/>
  <c r="G18" i="8"/>
  <c r="G22" i="8"/>
  <c r="G10" i="8"/>
  <c r="G17" i="8"/>
  <c r="G15" i="8"/>
  <c r="F15" i="8" s="1"/>
  <c r="AG38" i="6" s="1"/>
  <c r="G28" i="8"/>
  <c r="G14" i="8"/>
  <c r="G27" i="8"/>
  <c r="G8" i="8"/>
  <c r="G13" i="8"/>
  <c r="G11" i="8"/>
  <c r="G12" i="8"/>
  <c r="G24" i="8"/>
  <c r="G25" i="8"/>
  <c r="G30" i="8"/>
  <c r="F30" i="8" s="1"/>
  <c r="AG68" i="6" s="1"/>
  <c r="G19" i="8"/>
  <c r="G21" i="8"/>
  <c r="G26" i="8"/>
  <c r="G16" i="8"/>
  <c r="G5" i="8"/>
  <c r="G6" i="8"/>
  <c r="F6" i="8" s="1"/>
  <c r="AG20" i="6" s="1"/>
  <c r="AG134" i="6" s="1"/>
  <c r="G9" i="8"/>
  <c r="G23" i="8"/>
  <c r="G29" i="8"/>
  <c r="G20" i="8"/>
  <c r="AN65" i="1"/>
  <c r="AN65" i="2" s="1"/>
  <c r="BM65" i="1"/>
  <c r="BB71" i="1"/>
  <c r="BC71" i="1" s="1"/>
  <c r="AL71" i="2"/>
  <c r="AN71" i="1"/>
  <c r="BM71" i="1"/>
  <c r="BB75" i="1"/>
  <c r="BC75" i="1" s="1"/>
  <c r="AL75" i="2"/>
  <c r="AN75" i="1"/>
  <c r="BM75" i="1"/>
  <c r="F36" i="8"/>
  <c r="M59" i="8"/>
  <c r="G42" i="8" s="1"/>
  <c r="BB63" i="1"/>
  <c r="BC63" i="1" s="1"/>
  <c r="BM63" i="1"/>
  <c r="AN63" i="1"/>
  <c r="BM61" i="1"/>
  <c r="BB145" i="1"/>
  <c r="AL145" i="2"/>
  <c r="AN112" i="2"/>
  <c r="AN114" i="2"/>
  <c r="AL110" i="2"/>
  <c r="BB110" i="1"/>
  <c r="BC110" i="1" s="1"/>
  <c r="AN110" i="1"/>
  <c r="AN118" i="1"/>
  <c r="BB118" i="1"/>
  <c r="BC118" i="1" s="1"/>
  <c r="AL118" i="2"/>
  <c r="AL65" i="2"/>
  <c r="AL63" i="2"/>
  <c r="BM365" i="1"/>
  <c r="BB307" i="1"/>
  <c r="BM307" i="1"/>
  <c r="BM324" i="1" s="1"/>
  <c r="BM102" i="1"/>
  <c r="BM119" i="1" s="1"/>
  <c r="BC102" i="1"/>
  <c r="BB67" i="1"/>
  <c r="BC67" i="1" s="1"/>
  <c r="BM67" i="1"/>
  <c r="BM21" i="1"/>
  <c r="BB26" i="1"/>
  <c r="BB27" i="1" s="1"/>
  <c r="AN348" i="2"/>
  <c r="AN350" i="2"/>
  <c r="AN352" i="2"/>
  <c r="AN309" i="2"/>
  <c r="AL307" i="2"/>
  <c r="AN311" i="2"/>
  <c r="AL102" i="2"/>
  <c r="AN102" i="1"/>
  <c r="AN106" i="2"/>
  <c r="E27" i="8"/>
  <c r="E23" i="8"/>
  <c r="E16" i="8"/>
  <c r="E12" i="8"/>
  <c r="E8" i="8"/>
  <c r="E4" i="8"/>
  <c r="E6" i="8"/>
  <c r="E17" i="8"/>
  <c r="E5" i="8"/>
  <c r="E30" i="8"/>
  <c r="E26" i="8"/>
  <c r="E22" i="8"/>
  <c r="E15" i="8"/>
  <c r="E11" i="8"/>
  <c r="E7" i="8"/>
  <c r="E21" i="8"/>
  <c r="E28" i="8"/>
  <c r="E13" i="8"/>
  <c r="E29" i="8"/>
  <c r="E25" i="8"/>
  <c r="E18" i="8"/>
  <c r="E14" i="8"/>
  <c r="E10" i="8"/>
  <c r="E19" i="8"/>
  <c r="E24" i="8"/>
  <c r="E9" i="8"/>
  <c r="E20" i="8"/>
  <c r="D25" i="8"/>
  <c r="T58" i="6" s="1"/>
  <c r="T172" i="6" s="1"/>
  <c r="D6" i="8"/>
  <c r="T20" i="6" s="1"/>
  <c r="T134" i="6" s="1"/>
  <c r="D26" i="8"/>
  <c r="T60" i="6" s="1"/>
  <c r="T174" i="6" s="1"/>
  <c r="D7" i="8"/>
  <c r="T22" i="6" s="1"/>
  <c r="T136" i="6" s="1"/>
  <c r="D16" i="8"/>
  <c r="T40" i="6" s="1"/>
  <c r="T154" i="6" s="1"/>
  <c r="D24" i="8"/>
  <c r="T56" i="6" s="1"/>
  <c r="T170" i="6" s="1"/>
  <c r="D5" i="8"/>
  <c r="T18" i="6" s="1"/>
  <c r="T132" i="6" s="1"/>
  <c r="D30" i="8"/>
  <c r="T68" i="6" s="1"/>
  <c r="T182" i="6" s="1"/>
  <c r="D11" i="8"/>
  <c r="T30" i="6" s="1"/>
  <c r="T144" i="6" s="1"/>
  <c r="D9" i="8"/>
  <c r="T26" i="6" s="1"/>
  <c r="T140" i="6" s="1"/>
  <c r="D18" i="8"/>
  <c r="T44" i="6" s="1"/>
  <c r="T158" i="6" s="1"/>
  <c r="D4" i="8"/>
  <c r="T16" i="6" s="1"/>
  <c r="T130" i="6" s="1"/>
  <c r="D22" i="8"/>
  <c r="T52" i="6" s="1"/>
  <c r="T166" i="6" s="1"/>
  <c r="D21" i="8"/>
  <c r="T50" i="6" s="1"/>
  <c r="T164" i="6" s="1"/>
  <c r="D12" i="8"/>
  <c r="T32" i="6" s="1"/>
  <c r="T146" i="6" s="1"/>
  <c r="D17" i="8"/>
  <c r="T42" i="6" s="1"/>
  <c r="T156" i="6" s="1"/>
  <c r="D19" i="8"/>
  <c r="T46" i="6" s="1"/>
  <c r="T160" i="6" s="1"/>
  <c r="D29" i="8"/>
  <c r="T66" i="6" s="1"/>
  <c r="T180" i="6" s="1"/>
  <c r="D28" i="8"/>
  <c r="T64" i="6" s="1"/>
  <c r="T178" i="6" s="1"/>
  <c r="D14" i="8"/>
  <c r="T36" i="6" s="1"/>
  <c r="T150" i="6" s="1"/>
  <c r="D20" i="8"/>
  <c r="T48" i="6" s="1"/>
  <c r="T162" i="6" s="1"/>
  <c r="D15" i="8"/>
  <c r="T38" i="6" s="1"/>
  <c r="T152" i="6" s="1"/>
  <c r="D27" i="8"/>
  <c r="T62" i="6" s="1"/>
  <c r="T176" i="6" s="1"/>
  <c r="D8" i="8"/>
  <c r="T24" i="6" s="1"/>
  <c r="T138" i="6" s="1"/>
  <c r="D13" i="8"/>
  <c r="T34" i="6" s="1"/>
  <c r="T148" i="6" s="1"/>
  <c r="D10" i="8"/>
  <c r="T28" i="6" s="1"/>
  <c r="T142" i="6" s="1"/>
  <c r="D23" i="8"/>
  <c r="T54" i="6" s="1"/>
  <c r="T168" i="6" s="1"/>
  <c r="AN73" i="2"/>
  <c r="AN21" i="1"/>
  <c r="AL21" i="2"/>
  <c r="AL116" i="2"/>
  <c r="AN116" i="1"/>
  <c r="AN104" i="1"/>
  <c r="AL104" i="2"/>
  <c r="AL108" i="2"/>
  <c r="AN108" i="1"/>
  <c r="AL67" i="2"/>
  <c r="AN67" i="1"/>
  <c r="AL61" i="2"/>
  <c r="AN61" i="1"/>
  <c r="AN23" i="2"/>
  <c r="AL19" i="2"/>
  <c r="AN19" i="1"/>
  <c r="AH79" i="2"/>
  <c r="AH243" i="2"/>
  <c r="AH120" i="2"/>
  <c r="AH325" i="2"/>
  <c r="AH284" i="2"/>
  <c r="AH366" i="2"/>
  <c r="AH161" i="2"/>
  <c r="AH407" i="2"/>
  <c r="AH202" i="2"/>
  <c r="AH27" i="2"/>
  <c r="V162" i="2"/>
  <c r="C42" i="8"/>
  <c r="F43" i="8"/>
  <c r="F42" i="8"/>
  <c r="F40" i="8"/>
  <c r="E42" i="8"/>
  <c r="F39" i="8"/>
  <c r="F38" i="8"/>
  <c r="F44" i="8"/>
  <c r="F41" i="8"/>
  <c r="V28" i="2"/>
  <c r="E44" i="8"/>
  <c r="D39" i="8"/>
  <c r="C40" i="8"/>
  <c r="E39" i="8"/>
  <c r="C37" i="8"/>
  <c r="D44" i="8"/>
  <c r="AL25" i="2"/>
  <c r="AN406" i="2"/>
  <c r="AN365" i="2"/>
  <c r="C36" i="8"/>
  <c r="AN201" i="2"/>
  <c r="AN283" i="2"/>
  <c r="D43" i="8"/>
  <c r="AN160" i="2"/>
  <c r="E41" i="8"/>
  <c r="AN78" i="2"/>
  <c r="E37" i="8"/>
  <c r="C39" i="8"/>
  <c r="V80" i="2"/>
  <c r="V121" i="2"/>
  <c r="E36" i="8"/>
  <c r="D40" i="8"/>
  <c r="C43" i="8"/>
  <c r="D36" i="8"/>
  <c r="D41" i="8"/>
  <c r="E40" i="8"/>
  <c r="E38" i="8"/>
  <c r="C41" i="8"/>
  <c r="C44" i="8"/>
  <c r="E43" i="8"/>
  <c r="D37" i="8"/>
  <c r="V244" i="2"/>
  <c r="V367" i="2"/>
  <c r="D42" i="8"/>
  <c r="C38" i="8"/>
  <c r="D38" i="8"/>
  <c r="AN242" i="2"/>
  <c r="V408" i="2"/>
  <c r="AN119" i="2"/>
  <c r="BC272" i="1" l="1"/>
  <c r="BC283" i="1" s="1"/>
  <c r="BB283" i="1"/>
  <c r="BB284" i="1" s="1"/>
  <c r="AN284" i="1" s="1"/>
  <c r="AN284" i="2" s="1"/>
  <c r="BC231" i="1"/>
  <c r="BC242" i="1" s="1"/>
  <c r="BB242" i="1"/>
  <c r="BB243" i="1" s="1"/>
  <c r="AN243" i="1" s="1"/>
  <c r="AN243" i="2" s="1"/>
  <c r="Q50" i="8"/>
  <c r="C13" i="8"/>
  <c r="T35" i="6" s="1"/>
  <c r="C16" i="8"/>
  <c r="T41" i="6" s="1"/>
  <c r="C10" i="8"/>
  <c r="T29" i="6" s="1"/>
  <c r="C28" i="8"/>
  <c r="T65" i="6" s="1"/>
  <c r="C22" i="8"/>
  <c r="T53" i="6" s="1"/>
  <c r="C25" i="8"/>
  <c r="T59" i="6" s="1"/>
  <c r="C7" i="8"/>
  <c r="T23" i="6" s="1"/>
  <c r="C19" i="8"/>
  <c r="T47" i="6" s="1"/>
  <c r="C4" i="8"/>
  <c r="T17" i="6" s="1"/>
  <c r="T131" i="6" s="1"/>
  <c r="Q55" i="8"/>
  <c r="BM26" i="1"/>
  <c r="BC26" i="1" s="1"/>
  <c r="BC28" i="1" s="1"/>
  <c r="AN17" i="2"/>
  <c r="AN63" i="2"/>
  <c r="T31" i="6"/>
  <c r="T145" i="6" s="1"/>
  <c r="AN364" i="2"/>
  <c r="BC364" i="1"/>
  <c r="BC365" i="1" s="1"/>
  <c r="BB365" i="1"/>
  <c r="BB366" i="1" s="1"/>
  <c r="AN366" i="1" s="1"/>
  <c r="AN366" i="2" s="1"/>
  <c r="BC405" i="1"/>
  <c r="BC406" i="1" s="1"/>
  <c r="BB406" i="1"/>
  <c r="BB407" i="1" s="1"/>
  <c r="AN407" i="1" s="1"/>
  <c r="AN407" i="2" s="1"/>
  <c r="AN405" i="2"/>
  <c r="T49" i="6"/>
  <c r="T163" i="6" s="1"/>
  <c r="Q64" i="8"/>
  <c r="F5" i="8" s="1"/>
  <c r="AG18" i="6" s="1"/>
  <c r="AN186" i="2"/>
  <c r="BC186" i="1"/>
  <c r="BC201" i="1" s="1"/>
  <c r="BB201" i="1"/>
  <c r="BB202" i="1" s="1"/>
  <c r="AN202" i="1" s="1"/>
  <c r="AN202" i="2" s="1"/>
  <c r="T55" i="6"/>
  <c r="T169" i="6" s="1"/>
  <c r="T37" i="6"/>
  <c r="T151" i="6" s="1"/>
  <c r="T43" i="6"/>
  <c r="T157" i="6" s="1"/>
  <c r="T67" i="6"/>
  <c r="T181" i="6" s="1"/>
  <c r="T19" i="6"/>
  <c r="T133" i="6" s="1"/>
  <c r="T25" i="6"/>
  <c r="T61" i="6"/>
  <c r="G41" i="8"/>
  <c r="F12" i="8"/>
  <c r="AG32" i="6" s="1"/>
  <c r="AS32" i="6" s="1"/>
  <c r="F24" i="8"/>
  <c r="AG56" i="6" s="1"/>
  <c r="AS56" i="6" s="1"/>
  <c r="F18" i="8"/>
  <c r="AG44" i="6" s="1"/>
  <c r="AS44" i="6" s="1"/>
  <c r="AV44" i="6" s="1"/>
  <c r="F21" i="8"/>
  <c r="AG50" i="6" s="1"/>
  <c r="F27" i="8"/>
  <c r="AG62" i="6" s="1"/>
  <c r="AS62" i="6" s="1"/>
  <c r="F9" i="8"/>
  <c r="AG26" i="6" s="1"/>
  <c r="AS26" i="6" s="1"/>
  <c r="AN71" i="2"/>
  <c r="AN75" i="2"/>
  <c r="G37" i="8"/>
  <c r="G36" i="8"/>
  <c r="G39" i="8"/>
  <c r="G44" i="8"/>
  <c r="G43" i="8"/>
  <c r="G40" i="8"/>
  <c r="G38" i="8"/>
  <c r="BM78" i="1"/>
  <c r="BC78" i="1" s="1"/>
  <c r="BC145" i="1"/>
  <c r="BC160" i="1" s="1"/>
  <c r="BB160" i="1"/>
  <c r="BB161" i="1" s="1"/>
  <c r="AN161" i="1" s="1"/>
  <c r="AN145" i="2"/>
  <c r="BC119" i="1"/>
  <c r="AN110" i="2"/>
  <c r="AN118" i="2"/>
  <c r="BB119" i="1"/>
  <c r="BB120" i="1" s="1"/>
  <c r="BC307" i="1"/>
  <c r="BC324" i="1" s="1"/>
  <c r="BB324" i="1"/>
  <c r="BB325" i="1" s="1"/>
  <c r="AN325" i="1" s="1"/>
  <c r="AN325" i="2" s="1"/>
  <c r="BB78" i="1"/>
  <c r="BB79" i="1" s="1"/>
  <c r="AN307" i="2"/>
  <c r="AN102" i="2"/>
  <c r="AN27" i="1"/>
  <c r="AS38" i="6"/>
  <c r="AS20" i="6"/>
  <c r="AS134" i="6" s="1"/>
  <c r="AS68" i="6"/>
  <c r="AN21" i="2"/>
  <c r="AN116" i="2"/>
  <c r="AN104" i="2"/>
  <c r="AN108" i="2"/>
  <c r="AN61" i="2"/>
  <c r="AN67" i="2"/>
  <c r="AN19" i="2"/>
  <c r="AH244" i="2"/>
  <c r="AH162" i="2"/>
  <c r="AH80" i="2"/>
  <c r="AH408" i="2"/>
  <c r="AH203" i="2"/>
  <c r="AH121" i="2"/>
  <c r="AH285" i="2"/>
  <c r="AH367" i="2"/>
  <c r="AH326" i="2"/>
  <c r="AH28" i="2"/>
  <c r="D45" i="8"/>
  <c r="T70" i="6" s="1"/>
  <c r="T184" i="6" s="1"/>
  <c r="T159" i="6"/>
  <c r="AN204" i="2"/>
  <c r="C45" i="8"/>
  <c r="T71" i="6" s="1"/>
  <c r="T153" i="6"/>
  <c r="T141" i="6"/>
  <c r="T147" i="6"/>
  <c r="E45" i="8"/>
  <c r="T177" i="6"/>
  <c r="T165" i="6"/>
  <c r="T171" i="6"/>
  <c r="AN25" i="2"/>
  <c r="AN286" i="2"/>
  <c r="T183" i="6"/>
  <c r="AS18" i="6" l="1"/>
  <c r="AS132" i="6" s="1"/>
  <c r="AG132" i="6"/>
  <c r="BC285" i="1"/>
  <c r="AN285" i="1" s="1"/>
  <c r="AN285" i="2" s="1"/>
  <c r="BC244" i="1"/>
  <c r="AN244" i="1" s="1"/>
  <c r="H25" i="8"/>
  <c r="F25" i="8" s="1"/>
  <c r="AG58" i="6" s="1"/>
  <c r="AS58" i="6" s="1"/>
  <c r="AV58" i="6" s="1"/>
  <c r="H19" i="8"/>
  <c r="F19" i="8" s="1"/>
  <c r="AG46" i="6" s="1"/>
  <c r="AS46" i="6" s="1"/>
  <c r="AV46" i="6" s="1"/>
  <c r="H22" i="8"/>
  <c r="F22" i="8" s="1"/>
  <c r="AG52" i="6" s="1"/>
  <c r="AS52" i="6" s="1"/>
  <c r="AV52" i="6" s="1"/>
  <c r="H16" i="8"/>
  <c r="F16" i="8" s="1"/>
  <c r="AG40" i="6" s="1"/>
  <c r="AS40" i="6" s="1"/>
  <c r="AV40" i="6" s="1"/>
  <c r="H28" i="8"/>
  <c r="F28" i="8" s="1"/>
  <c r="AG64" i="6" s="1"/>
  <c r="AS64" i="6" s="1"/>
  <c r="AV64" i="6" s="1"/>
  <c r="H4" i="8"/>
  <c r="F4" i="8" s="1"/>
  <c r="AG16" i="6" s="1"/>
  <c r="H13" i="8"/>
  <c r="F13" i="8" s="1"/>
  <c r="AG34" i="6" s="1"/>
  <c r="AS34" i="6" s="1"/>
  <c r="AV34" i="6" s="1"/>
  <c r="H7" i="8"/>
  <c r="F7" i="8" s="1"/>
  <c r="AG22" i="6" s="1"/>
  <c r="AS22" i="6" s="1"/>
  <c r="AV22" i="6" s="1"/>
  <c r="H10" i="8"/>
  <c r="F10" i="8" s="1"/>
  <c r="AG28" i="6" s="1"/>
  <c r="AS28" i="6" s="1"/>
  <c r="AV28" i="6" s="1"/>
  <c r="F26" i="8"/>
  <c r="AG60" i="6" s="1"/>
  <c r="AS60" i="6" s="1"/>
  <c r="F8" i="8"/>
  <c r="AG24" i="6" s="1"/>
  <c r="AS24" i="6" s="1"/>
  <c r="AV24" i="6" s="1"/>
  <c r="F20" i="8"/>
  <c r="AG48" i="6" s="1"/>
  <c r="AS48" i="6" s="1"/>
  <c r="AV48" i="6" s="1"/>
  <c r="F14" i="8"/>
  <c r="AG36" i="6" s="1"/>
  <c r="AS36" i="6" s="1"/>
  <c r="AV36" i="6" s="1"/>
  <c r="F17" i="8"/>
  <c r="AG42" i="6" s="1"/>
  <c r="AS42" i="6" s="1"/>
  <c r="AV42" i="6" s="1"/>
  <c r="F11" i="8"/>
  <c r="AG30" i="6" s="1"/>
  <c r="AS30" i="6" s="1"/>
  <c r="AV30" i="6" s="1"/>
  <c r="F23" i="8"/>
  <c r="AG54" i="6" s="1"/>
  <c r="AS54" i="6" s="1"/>
  <c r="AV54" i="6" s="1"/>
  <c r="F29" i="8"/>
  <c r="AG66" i="6" s="1"/>
  <c r="AS66" i="6" s="1"/>
  <c r="AV66" i="6" s="1"/>
  <c r="BC367" i="1"/>
  <c r="AN367" i="1" s="1"/>
  <c r="BC408" i="1"/>
  <c r="AN408" i="1" s="1"/>
  <c r="AN409" i="1" s="1"/>
  <c r="BC203" i="1"/>
  <c r="AN203" i="1" s="1"/>
  <c r="AN161" i="2"/>
  <c r="BC162" i="1"/>
  <c r="AN162" i="1" s="1"/>
  <c r="AN163" i="1" s="1"/>
  <c r="BC121" i="1"/>
  <c r="AN121" i="1" s="1"/>
  <c r="BC326" i="1"/>
  <c r="AN326" i="1" s="1"/>
  <c r="AN327" i="1" s="1"/>
  <c r="AN327" i="2" s="1"/>
  <c r="BC80" i="1"/>
  <c r="AN80" i="1" s="1"/>
  <c r="AN120" i="1"/>
  <c r="AV26" i="6"/>
  <c r="AV38" i="6"/>
  <c r="AV68" i="6"/>
  <c r="AV56" i="6"/>
  <c r="AV20" i="6"/>
  <c r="AV134" i="6" s="1"/>
  <c r="AS50" i="6"/>
  <c r="AV50" i="6" s="1"/>
  <c r="AV62" i="6"/>
  <c r="AV32" i="6"/>
  <c r="AN28" i="1"/>
  <c r="AN29" i="1" s="1"/>
  <c r="AN27" i="2"/>
  <c r="T175" i="6"/>
  <c r="T139" i="6"/>
  <c r="T185" i="6"/>
  <c r="T155" i="6"/>
  <c r="T149" i="6"/>
  <c r="AG158" i="6"/>
  <c r="T137" i="6"/>
  <c r="T173" i="6"/>
  <c r="AG146" i="6"/>
  <c r="G45" i="8"/>
  <c r="AV70" i="6" s="1"/>
  <c r="AV184" i="6" s="1"/>
  <c r="F45" i="8"/>
  <c r="AG70" i="6" s="1"/>
  <c r="AG184" i="6" s="1"/>
  <c r="T167" i="6"/>
  <c r="AG182" i="6"/>
  <c r="AG170" i="6"/>
  <c r="T179" i="6"/>
  <c r="T143" i="6"/>
  <c r="T161" i="6"/>
  <c r="AG164" i="6"/>
  <c r="AG176" i="6"/>
  <c r="AG140" i="6"/>
  <c r="AG152" i="6"/>
  <c r="AV18" i="6" l="1"/>
  <c r="AV132" i="6" s="1"/>
  <c r="AS17" i="6"/>
  <c r="AG130" i="6"/>
  <c r="AN244" i="2"/>
  <c r="AN245" i="1"/>
  <c r="AN245" i="2" s="1"/>
  <c r="AG138" i="6"/>
  <c r="AG180" i="6"/>
  <c r="AG162" i="6"/>
  <c r="AG168" i="6"/>
  <c r="AG150" i="6"/>
  <c r="AG144" i="6"/>
  <c r="AG156" i="6"/>
  <c r="AN367" i="2"/>
  <c r="AN368" i="1"/>
  <c r="AN409" i="2"/>
  <c r="AN408" i="2"/>
  <c r="AN203" i="2"/>
  <c r="AN122" i="1"/>
  <c r="AN122" i="2" s="1"/>
  <c r="AN162" i="2"/>
  <c r="AN121" i="2"/>
  <c r="AN326" i="2"/>
  <c r="AN120" i="2"/>
  <c r="AN79" i="1"/>
  <c r="AN80" i="2"/>
  <c r="AN28" i="2"/>
  <c r="AV60" i="6"/>
  <c r="AV174" i="6" s="1"/>
  <c r="AS174" i="6"/>
  <c r="AG174" i="6"/>
  <c r="T72" i="6"/>
  <c r="T186" i="6" s="1"/>
  <c r="AV164" i="6"/>
  <c r="AS164" i="6"/>
  <c r="AG136" i="6"/>
  <c r="AS180" i="6"/>
  <c r="AV180" i="6"/>
  <c r="AS158" i="6"/>
  <c r="AV158" i="6"/>
  <c r="AF74" i="6"/>
  <c r="AG72" i="6"/>
  <c r="AV162" i="6"/>
  <c r="AS162" i="6"/>
  <c r="AS152" i="6"/>
  <c r="AV152" i="6"/>
  <c r="AS176" i="6"/>
  <c r="AV176" i="6"/>
  <c r="AG160" i="6"/>
  <c r="AG178" i="6"/>
  <c r="AG172" i="6"/>
  <c r="AS138" i="6"/>
  <c r="AV138" i="6"/>
  <c r="AS156" i="6"/>
  <c r="AV156" i="6"/>
  <c r="AS150" i="6"/>
  <c r="AV150" i="6"/>
  <c r="AG154" i="6"/>
  <c r="AG142" i="6"/>
  <c r="AV170" i="6"/>
  <c r="AS170" i="6"/>
  <c r="AG166" i="6"/>
  <c r="AG148" i="6"/>
  <c r="AV144" i="6"/>
  <c r="AS144" i="6"/>
  <c r="AS140" i="6"/>
  <c r="AV140" i="6"/>
  <c r="AN26" i="2"/>
  <c r="AV182" i="6"/>
  <c r="AS182" i="6"/>
  <c r="AS146" i="6"/>
  <c r="AV168" i="6"/>
  <c r="AS168" i="6"/>
  <c r="AV16" i="6" l="1"/>
  <c r="AV130" i="6" s="1"/>
  <c r="AS131" i="6"/>
  <c r="AN81" i="1"/>
  <c r="AN368" i="2"/>
  <c r="AN163" i="2"/>
  <c r="AN79" i="2"/>
  <c r="AS166" i="6"/>
  <c r="AV166" i="6"/>
  <c r="AV136" i="6"/>
  <c r="AS136" i="6"/>
  <c r="AN29" i="2"/>
  <c r="AV142" i="6"/>
  <c r="AS142" i="6"/>
  <c r="AV172" i="6"/>
  <c r="AS172" i="6"/>
  <c r="AS160" i="6"/>
  <c r="AV160" i="6"/>
  <c r="AG186" i="6"/>
  <c r="M6" i="8"/>
  <c r="AS148" i="6"/>
  <c r="AV148" i="6"/>
  <c r="AV154" i="6"/>
  <c r="AS154" i="6"/>
  <c r="AS178" i="6"/>
  <c r="AV178" i="6"/>
  <c r="AV74" i="6"/>
  <c r="AF188" i="6"/>
  <c r="M10" i="8"/>
  <c r="AN81" i="2" l="1"/>
  <c r="O10" i="8"/>
  <c r="AV188" i="6"/>
  <c r="Q22" i="8"/>
  <c r="M5" i="8"/>
  <c r="M14" i="8"/>
  <c r="M13" i="8" s="1"/>
  <c r="AA29" i="8" l="1"/>
  <c r="AA10" i="8"/>
  <c r="Z15" i="8" l="1"/>
  <c r="V30" i="8" l="1"/>
  <c r="V31" i="8"/>
  <c r="V17" i="8"/>
  <c r="V22" i="8"/>
  <c r="V12" i="8"/>
  <c r="V21" i="8"/>
  <c r="V16" i="8"/>
  <c r="V11" i="8"/>
  <c r="X17" i="8"/>
  <c r="Z5" i="8"/>
  <c r="AA15" i="8"/>
  <c r="AA5" i="8" s="1"/>
  <c r="Q25" i="8" l="1"/>
  <c r="P25" i="8"/>
  <c r="V6" i="8"/>
  <c r="AB16" i="8"/>
  <c r="V7" i="8"/>
  <c r="AB17" i="8"/>
  <c r="W30" i="8"/>
  <c r="AB30" i="8" s="1"/>
  <c r="W11" i="8"/>
  <c r="W6" i="8" l="1"/>
  <c r="M26" i="8" s="1"/>
  <c r="W12" i="8"/>
  <c r="AB12" i="8" s="1"/>
  <c r="W31" i="8"/>
  <c r="AB31" i="8" s="1"/>
  <c r="AB7" i="8" s="1"/>
  <c r="W21" i="8"/>
  <c r="L26" i="8"/>
  <c r="L27" i="8"/>
  <c r="AB11" i="8"/>
  <c r="AB6" i="8" s="1"/>
  <c r="R27" i="8" l="1"/>
  <c r="R26" i="8"/>
  <c r="W22" i="8"/>
  <c r="AB21" i="8"/>
  <c r="W7" i="8" l="1"/>
  <c r="AB22" i="8"/>
  <c r="M27" i="8" l="1"/>
  <c r="BJ16" i="1" l="1"/>
  <c r="AL9" i="1" s="1"/>
  <c r="AL381" i="1" l="1"/>
  <c r="AL94" i="1"/>
  <c r="AL299" i="1"/>
  <c r="AL217" i="1"/>
  <c r="AL340" i="1"/>
  <c r="AL135" i="1"/>
  <c r="AL53" i="1"/>
  <c r="AL258" i="1"/>
  <c r="BA11" i="6"/>
  <c r="BA125" i="6" s="1"/>
  <c r="AL176" i="1"/>
  <c r="AL9" i="2"/>
  <c r="W29" i="8"/>
  <c r="W10" i="8"/>
  <c r="X12" i="8" s="1"/>
  <c r="W20" i="8"/>
  <c r="AV146" i="6"/>
  <c r="AV72" i="6"/>
  <c r="O6" i="8" s="1"/>
  <c r="Z20" i="8" l="1"/>
  <c r="AA20" i="8" s="1"/>
  <c r="X22" i="8"/>
  <c r="W5" i="8"/>
  <c r="M25" i="8" s="1"/>
  <c r="X31" i="8"/>
  <c r="X7" i="8" s="1"/>
  <c r="L22" i="8" s="1"/>
  <c r="AL258" i="2"/>
  <c r="AL381" i="2"/>
  <c r="AL340" i="2"/>
  <c r="AL94" i="2"/>
  <c r="AL176" i="2"/>
  <c r="AL135" i="2"/>
  <c r="AL217" i="2"/>
  <c r="AL299" i="2"/>
  <c r="AL53" i="2"/>
  <c r="O5" i="8"/>
  <c r="O14" i="8"/>
  <c r="AV186" i="6"/>
  <c r="O13" i="8" l="1"/>
  <c r="Y17" i="8"/>
  <c r="Y31" i="8"/>
  <c r="Y7" i="8" s="1"/>
  <c r="M22" i="8" s="1"/>
  <c r="Y22" i="8"/>
  <c r="Z22" i="8"/>
  <c r="X20" i="8" s="1"/>
  <c r="R20" i="8"/>
  <c r="R18" i="8" s="1"/>
  <c r="Z31" i="8"/>
  <c r="Z12" i="8"/>
  <c r="X10" i="8" s="1"/>
  <c r="Y12" i="8"/>
  <c r="Z17" i="8"/>
  <c r="X15" i="8" s="1"/>
  <c r="Z7" i="8" l="1"/>
  <c r="N22" i="8" s="1"/>
  <c r="X29" i="8"/>
  <c r="X5" i="8" s="1"/>
  <c r="V15" i="8"/>
  <c r="V20" i="8"/>
  <c r="R22" i="8"/>
  <c r="V29" i="8"/>
  <c r="V10" i="8"/>
  <c r="Y10" i="8" l="1"/>
  <c r="AB10" i="8" s="1"/>
  <c r="Y29" i="8"/>
  <c r="Y5" i="8" s="1"/>
  <c r="V5" i="8"/>
  <c r="N25" i="8"/>
  <c r="Y20" i="8"/>
  <c r="AB20" i="8" s="1"/>
  <c r="Y15" i="8"/>
  <c r="AB15" i="8" s="1"/>
  <c r="AB29" i="8" l="1"/>
  <c r="AB5" i="8" s="1"/>
  <c r="R25" i="8" s="1"/>
  <c r="L25" i="8"/>
  <c r="O2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労働保険徴収課</author>
    <author>厚生労働省ネットワークシステム</author>
  </authors>
  <commentList>
    <comment ref="AL9" authorId="0" shapeId="0" xr:uid="{00000000-0006-0000-0000-000001000000}">
      <text>
        <r>
          <rPr>
            <sz val="9"/>
            <color indexed="81"/>
            <rFont val="ＭＳ Ｐ明朝"/>
            <family val="1"/>
            <charset val="128"/>
          </rPr>
          <t>「事業の名称」欄を記入すると、
枚数の表記が自動的に切り替わります。</t>
        </r>
      </text>
    </comment>
    <comment ref="AL14" authorId="1" shapeId="0" xr:uid="{00000000-0006-0000-0000-000002000000}">
      <text>
        <r>
          <rPr>
            <sz val="9"/>
            <color indexed="10"/>
            <rFont val="ＭＳ Ｐ明朝"/>
            <family val="1"/>
            <charset val="128"/>
          </rPr>
          <t>平成24年3月31日以前に開始した工事については、労務費率が表示されませんので、当該日以前の工事分については、本ファイルでの作成対象外となります。</t>
        </r>
      </text>
    </comment>
    <comment ref="O16" authorId="1" shapeId="0" xr:uid="{00000000-0006-0000-0000-000003000000}">
      <text>
        <r>
          <rPr>
            <sz val="9"/>
            <color indexed="81"/>
            <rFont val="ＭＳ Ｐ明朝"/>
            <family val="1"/>
            <charset val="128"/>
          </rPr>
          <t xml:space="preserve">・和暦で記入してください。
・令和5年度に終了した工事の期間を記入します。
</t>
        </r>
      </text>
    </comment>
    <comment ref="P16" authorId="1" shapeId="0" xr:uid="{00000000-0006-0000-0000-000004000000}">
      <text>
        <r>
          <rPr>
            <sz val="9"/>
            <color indexed="81"/>
            <rFont val="MS P ゴシック"/>
            <family val="3"/>
            <charset val="128"/>
          </rPr>
          <t>事業期間の開始期が古い事業から上詰めで記入してください。</t>
        </r>
      </text>
    </comment>
    <comment ref="V17" authorId="1" shapeId="0" xr:uid="{00000000-0006-0000-0000-000007000000}">
      <text>
        <r>
          <rPr>
            <sz val="9"/>
            <color indexed="81"/>
            <rFont val="ＭＳ Ｐ明朝"/>
            <family val="1"/>
            <charset val="128"/>
          </rPr>
          <t>平成27年4月1日以降に開始した工事については、請負金額から消費税額を除いた額を記入します。</t>
        </r>
      </text>
    </comment>
    <comment ref="F26" authorId="1" shapeId="0" xr:uid="{00000000-0006-0000-0000-000008000000}">
      <text>
        <r>
          <rPr>
            <sz val="9"/>
            <color indexed="81"/>
            <rFont val="ＭＳ Ｐ明朝"/>
            <family val="1"/>
            <charset val="128"/>
          </rPr>
          <t>事業の種類を選択してください。</t>
        </r>
      </text>
    </comment>
  </commentList>
</comments>
</file>

<file path=xl/sharedStrings.xml><?xml version="1.0" encoding="utf-8"?>
<sst xmlns="http://schemas.openxmlformats.org/spreadsheetml/2006/main" count="2401" uniqueCount="348">
  <si>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</si>
  <si>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</si>
  <si>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</si>
  <si>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</si>
  <si>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</si>
  <si>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</si>
  <si>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</si>
  <si>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</si>
  <si>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</si>
  <si>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</si>
  <si>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</si>
  <si>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</si>
  <si>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</si>
  <si>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</si>
  <si>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</si>
  <si>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</si>
  <si>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</si>
  <si>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</si>
  <si>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</si>
  <si>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</si>
  <si>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</si>
  <si>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</si>
  <si>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</si>
  <si>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</si>
  <si>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</si>
  <si>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</si>
  <si>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</si>
  <si>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</si>
  <si>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</si>
  <si>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</si>
  <si>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労　働　保　険</t>
    <phoneticPr fontId="2"/>
  </si>
  <si>
    <t>一括有期事業報告書　（建設の事業）</t>
    <phoneticPr fontId="2"/>
  </si>
  <si>
    <t>①</t>
    <phoneticPr fontId="2"/>
  </si>
  <si>
    <t>③</t>
    <phoneticPr fontId="2"/>
  </si>
  <si>
    <t>郵便番号（</t>
    <phoneticPr fontId="2"/>
  </si>
  <si>
    <t>)</t>
    <phoneticPr fontId="2"/>
  </si>
  <si>
    <t>電話番号（</t>
    <phoneticPr fontId="2"/>
  </si>
  <si>
    <t>-</t>
    <phoneticPr fontId="2"/>
  </si>
  <si>
    <t>)</t>
    <phoneticPr fontId="2"/>
  </si>
  <si>
    <t>（法人のときはその名称及び代表者の氏名）</t>
    <phoneticPr fontId="2"/>
  </si>
  <si>
    <t>氏名</t>
    <phoneticPr fontId="2"/>
  </si>
  <si>
    <t xml:space="preserve">  </t>
    <phoneticPr fontId="2"/>
  </si>
  <si>
    <t>作 成 年 月 日 ・
提 出 代 行 者 ・
事務代理者の表示</t>
    <phoneticPr fontId="2"/>
  </si>
  <si>
    <t>電話番号</t>
    <phoneticPr fontId="2"/>
  </si>
  <si>
    <t>請負金額の内訳</t>
    <phoneticPr fontId="2"/>
  </si>
  <si>
    <t>年</t>
  </si>
  <si>
    <t>月</t>
  </si>
  <si>
    <t>日から</t>
  </si>
  <si>
    <t>日まで</t>
  </si>
  <si>
    <t>計</t>
    <phoneticPr fontId="2"/>
  </si>
  <si>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</si>
  <si>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</si>
  <si>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</si>
  <si>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①</t>
    <phoneticPr fontId="2"/>
  </si>
  <si>
    <t>請負金額の内訳</t>
    <phoneticPr fontId="2"/>
  </si>
  <si>
    <t>②</t>
    <phoneticPr fontId="2"/>
  </si>
  <si>
    <t>35 建築事業
（既設建築物設備工事業を除く）</t>
  </si>
  <si>
    <t>労　働　保　険</t>
    <phoneticPr fontId="2"/>
  </si>
  <si>
    <t>一括有期事業報告書　（建設の事業）</t>
    <phoneticPr fontId="2"/>
  </si>
  <si>
    <t>③</t>
    <phoneticPr fontId="2"/>
  </si>
  <si>
    <t>計</t>
    <phoneticPr fontId="2"/>
  </si>
  <si>
    <t>郵便番号（</t>
    <phoneticPr fontId="2"/>
  </si>
  <si>
    <t>-</t>
    <phoneticPr fontId="2"/>
  </si>
  <si>
    <t>)</t>
    <phoneticPr fontId="2"/>
  </si>
  <si>
    <t>電話番号（</t>
    <phoneticPr fontId="2"/>
  </si>
  <si>
    <t>-</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</si>
  <si>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</si>
  <si>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</si>
  <si>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</si>
  <si>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</si>
  <si>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</si>
  <si>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xml:space="preserve">  </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</si>
  <si>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</si>
  <si>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</si>
  <si>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</si>
  <si>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</si>
  <si>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</si>
  <si>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</si>
  <si>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</si>
  <si>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</si>
  <si>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</si>
  <si>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</si>
  <si>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</si>
  <si>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</si>
  <si>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</si>
  <si>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</si>
  <si>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</si>
  <si>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</si>
  <si>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</si>
  <si>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</si>
  <si>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</si>
  <si>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</si>
  <si>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</si>
  <si>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</si>
  <si>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</si>
  <si>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</si>
  <si>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</si>
  <si>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</si>
  <si>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</si>
  <si>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</si>
  <si>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舗装工事業</t>
    <rPh sb="0" eb="2">
      <t>ホソウ</t>
    </rPh>
    <rPh sb="2" eb="5">
      <t>コウジギョウ</t>
    </rPh>
    <phoneticPr fontId="2"/>
  </si>
  <si>
    <t>建築事業</t>
    <phoneticPr fontId="2"/>
  </si>
  <si>
    <t>その他の建設事業</t>
    <phoneticPr fontId="2"/>
  </si>
  <si>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</si>
  <si>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</si>
  <si>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</si>
  <si>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</si>
  <si>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</si>
  <si>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</si>
  <si>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</si>
  <si>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</si>
  <si>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</si>
  <si>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既設建築物設備工事業</t>
    <phoneticPr fontId="2"/>
  </si>
  <si>
    <t>事業の種類</t>
    <phoneticPr fontId="2"/>
  </si>
  <si>
    <t>請負金額</t>
    <rPh sb="0" eb="2">
      <t>ウケオイ</t>
    </rPh>
    <rPh sb="2" eb="4">
      <t>キンガク</t>
    </rPh>
    <phoneticPr fontId="2"/>
  </si>
  <si>
    <t>業種 事業の種類</t>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</si>
  <si>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</si>
  <si>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</si>
  <si>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</si>
  <si>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</si>
  <si>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</si>
  <si>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</si>
  <si>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</si>
  <si>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</si>
  <si>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</si>
  <si>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</si>
  <si>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</si>
  <si>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</si>
  <si>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</si>
  <si>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</si>
  <si>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</si>
  <si>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</si>
  <si>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</si>
  <si>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</si>
  <si>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</si>
  <si>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雇用保険法適用者分</t>
  </si>
  <si>
    <t>高年齢労働者分</t>
  </si>
  <si>
    <t>保険料算定対象者分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</si>
  <si>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</si>
  <si>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</si>
  <si>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</si>
  <si>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</si>
  <si>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</si>
  <si>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</si>
  <si>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</si>
  <si>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</si>
  <si>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</si>
  <si>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</si>
  <si>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</si>
  <si>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</si>
  <si>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</si>
  <si>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</si>
  <si>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</si>
  <si>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</si>
  <si>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</si>
  <si>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</si>
  <si>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</si>
  <si>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</si>
  <si>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</si>
  <si>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</si>
  <si>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</si>
  <si>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</si>
  <si>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</si>
  <si>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</si>
  <si>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</si>
  <si>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</si>
  <si>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</si>
  <si>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</si>
  <si>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</si>
  <si>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</si>
  <si>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</si>
  <si>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</si>
  <si>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</si>
  <si>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</si>
  <si>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</si>
  <si>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</si>
  <si>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</si>
  <si>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</si>
  <si>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</si>
  <si>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</si>
  <si>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31 水力発電施設、ずい道等新設事業</t>
    <phoneticPr fontId="2"/>
  </si>
  <si>
    <t>32 道路新設事業</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</si>
  <si>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</si>
  <si>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</si>
  <si>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</si>
  <si>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</si>
  <si>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</si>
  <si>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</si>
  <si>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</si>
  <si>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</si>
  <si>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</si>
  <si>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</si>
  <si>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</si>
  <si>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</si>
  <si>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</si>
  <si>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</si>
  <si>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</si>
  <si>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年</t>
    <rPh sb="0" eb="1">
      <t>ネン</t>
    </rPh>
    <phoneticPr fontId="2"/>
  </si>
  <si>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</si>
  <si>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</si>
  <si>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</si>
  <si>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</si>
  <si>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</si>
  <si>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</si>
  <si>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</si>
  <si>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</si>
  <si>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t>①</t>
    <phoneticPr fontId="2"/>
  </si>
  <si>
    <t>②</t>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</si>
  <si>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</si>
  <si>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</si>
  <si>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</si>
  <si>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t>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</si>
  <si>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</si>
  <si>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</si>
  <si>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</si>
  <si>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</si>
  <si>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②</t>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</si>
  <si>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</si>
  <si>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</si>
  <si>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</si>
  <si>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</si>
  <si>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</si>
  <si>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</si>
  <si>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</si>
  <si>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</si>
  <si>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</si>
  <si>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</si>
  <si>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</si>
  <si>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</si>
  <si>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</si>
  <si>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</si>
  <si>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</si>
  <si>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</si>
  <si>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</si>
  <si>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</si>
  <si>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</si>
  <si>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</si>
  <si>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</si>
  <si>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（１）還付請求：行わない、充当額発生、充当意思：なし</t>
    <phoneticPr fontId="2"/>
  </si>
  <si>
    <t>（２）還付請求：行う、還付額発生</t>
    <rPh sb="3" eb="5">
      <t>カンプ</t>
    </rPh>
    <rPh sb="5" eb="7">
      <t>セイキュウ</t>
    </rPh>
    <rPh sb="8" eb="9">
      <t>オコナ</t>
    </rPh>
    <rPh sb="11" eb="13">
      <t>カンプ</t>
    </rPh>
    <rPh sb="13" eb="14">
      <t>ガク</t>
    </rPh>
    <rPh sb="14" eb="16">
      <t>ハッセイ</t>
    </rPh>
    <phoneticPr fontId="2"/>
  </si>
  <si>
    <t>（３）還付請求：行わない、不足額発生</t>
    <rPh sb="3" eb="5">
      <t>カンプ</t>
    </rPh>
    <rPh sb="5" eb="7">
      <t>セイキュウ</t>
    </rPh>
    <rPh sb="8" eb="9">
      <t>オコナ</t>
    </rPh>
    <rPh sb="13" eb="15">
      <t>フソク</t>
    </rPh>
    <rPh sb="15" eb="16">
      <t>ガク</t>
    </rPh>
    <rPh sb="16" eb="18">
      <t>ハッセイ</t>
    </rPh>
    <phoneticPr fontId="2"/>
  </si>
  <si>
    <t>（４）還付請求：行う、不足額発生</t>
    <rPh sb="3" eb="5">
      <t>カンプ</t>
    </rPh>
    <rPh sb="5" eb="7">
      <t>セイキュウ</t>
    </rPh>
    <rPh sb="8" eb="9">
      <t>オコナ</t>
    </rPh>
    <rPh sb="11" eb="13">
      <t>フソク</t>
    </rPh>
    <rPh sb="13" eb="14">
      <t>ガク</t>
    </rPh>
    <rPh sb="14" eb="16">
      <t>ハッセイ</t>
    </rPh>
    <phoneticPr fontId="2"/>
  </si>
  <si>
    <t>充当意思</t>
  </si>
  <si>
    <t>期別納付額表示</t>
  </si>
  <si>
    <t>-</t>
  </si>
  <si>
    <t>一般拠出金充当額</t>
  </si>
  <si>
    <t>工事開始日</t>
    <rPh sb="0" eb="2">
      <t>コウジ</t>
    </rPh>
    <rPh sb="2" eb="4">
      <t>カイシ</t>
    </rPh>
    <rPh sb="4" eb="5">
      <t>ヒ</t>
    </rPh>
    <phoneticPr fontId="2"/>
  </si>
  <si>
    <t>①</t>
    <phoneticPr fontId="2"/>
  </si>
  <si>
    <t>②</t>
    <phoneticPr fontId="2"/>
  </si>
  <si>
    <t>③</t>
    <phoneticPr fontId="2"/>
  </si>
  <si>
    <t>④</t>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</si>
  <si>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</si>
  <si>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</si>
  <si>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</si>
  <si>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</si>
  <si>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</si>
  <si>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</si>
  <si>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</si>
  <si>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</si>
  <si>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</si>
  <si>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</si>
  <si>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</si>
  <si>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</si>
  <si>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</si>
  <si>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</si>
  <si>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</si>
  <si>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</si>
  <si>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</si>
  <si>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</si>
  <si>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</si>
  <si>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</si>
  <si>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</si>
  <si>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</si>
  <si>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</si>
  <si>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</si>
  <si>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</si>
  <si>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</si>
  <si>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</si>
  <si>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</si>
  <si>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</si>
  <si>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</si>
  <si>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</si>
  <si>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</si>
  <si>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</si>
  <si>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</si>
  <si>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</si>
  <si>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</si>
  <si>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</si>
  <si>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</si>
  <si>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</si>
  <si>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</si>
  <si>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</si>
  <si>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</si>
  <si>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</si>
  <si>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</si>
  <si>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t>
    <phoneticPr fontId="2"/>
  </si>
  <si>
    <t>*</t>
    <phoneticPr fontId="2"/>
  </si>
  <si>
    <t>*</t>
    <phoneticPr fontId="2"/>
  </si>
  <si>
    <t>*</t>
    <phoneticPr fontId="2"/>
  </si>
  <si>
    <t>*</t>
    <phoneticPr fontId="2"/>
  </si>
  <si>
    <t>*</t>
    <phoneticPr fontId="2"/>
  </si>
  <si>
    <t>事業主控</t>
    <phoneticPr fontId="2"/>
  </si>
  <si>
    <t>　社会保険労務士記載欄は、この報告書を社会保険労務士が作成した場合のみ記載すること。</t>
    <phoneticPr fontId="2"/>
  </si>
  <si>
    <t>提出用</t>
    <rPh sb="0" eb="2">
      <t>テイシュツ</t>
    </rPh>
    <rPh sb="2" eb="3">
      <t>ヨウ</t>
    </rPh>
    <phoneticPr fontId="2"/>
  </si>
  <si>
    <t>　社会保険労務士記載欄は、この報告書を社会保険労務士が作成した場合のみ記載すること。</t>
    <phoneticPr fontId="2"/>
  </si>
  <si>
    <t>事業主控</t>
    <rPh sb="0" eb="3">
      <t>ジギョウヌシ</t>
    </rPh>
    <rPh sb="3" eb="4">
      <t>ヒカ</t>
    </rPh>
    <phoneticPr fontId="2"/>
  </si>
  <si>
    <t>2</t>
    <phoneticPr fontId="2"/>
  </si>
  <si>
    <t>5</t>
    <phoneticPr fontId="2"/>
  </si>
  <si>
    <t>1</t>
    <phoneticPr fontId="2"/>
  </si>
  <si>
    <t>0</t>
    <phoneticPr fontId="2"/>
  </si>
  <si>
    <t>4</t>
    <phoneticPr fontId="2"/>
  </si>
  <si>
    <t>9</t>
    <phoneticPr fontId="2"/>
  </si>
  <si>
    <t>3</t>
    <phoneticPr fontId="2"/>
  </si>
  <si>
    <t>7</t>
    <phoneticPr fontId="2"/>
  </si>
  <si>
    <t>滋賀</t>
    <rPh sb="0" eb="2">
      <t>シガ</t>
    </rPh>
    <phoneticPr fontId="2"/>
  </si>
  <si>
    <t>NO.</t>
  </si>
  <si>
    <t>特別加入者の氏名</t>
  </si>
  <si>
    <t>承認された
基礎日額</t>
  </si>
  <si>
    <t>適用月数</t>
  </si>
  <si>
    <t>希望する
基礎日額</t>
  </si>
  <si>
    <t>確定</t>
  </si>
  <si>
    <t>概算</t>
  </si>
  <si>
    <t>円</t>
  </si>
  <si>
    <t>00</t>
  </si>
  <si>
    <t>別途一括有期事業報告書の明細及び算定基礎賃金等を
上記のとおり総括して報告します。</t>
  </si>
  <si>
    <t>予備欄１</t>
    <rPh sb="0" eb="2">
      <t>ヨビ</t>
    </rPh>
    <rPh sb="2" eb="3">
      <t>ラン</t>
    </rPh>
    <phoneticPr fontId="2"/>
  </si>
  <si>
    <t>予備欄２</t>
    <rPh sb="0" eb="2">
      <t>ヨビ</t>
    </rPh>
    <rPh sb="2" eb="3">
      <t>ラン</t>
    </rPh>
    <phoneticPr fontId="2"/>
  </si>
  <si>
    <t>予備欄３</t>
    <rPh sb="0" eb="2">
      <t>ヨビ</t>
    </rPh>
    <rPh sb="2" eb="3">
      <t>ラン</t>
    </rPh>
    <phoneticPr fontId="2"/>
  </si>
  <si>
    <t>令和</t>
    <rPh sb="0" eb="2">
      <t>レイワ</t>
    </rPh>
    <phoneticPr fontId="2"/>
  </si>
  <si>
    <t>日</t>
  </si>
  <si>
    <t>事業主氏名</t>
  </si>
  <si>
    <t>作成者氏名</t>
  </si>
  <si>
    <t>滋賀</t>
    <rPh sb="0" eb="2">
      <t>シガ</t>
    </rPh>
    <phoneticPr fontId="2"/>
  </si>
  <si>
    <t>労働局労働保険特別会計歳入徴収官 殿</t>
  </si>
  <si>
    <t>特別加入者</t>
    <rPh sb="0" eb="2">
      <t>トクベツ</t>
    </rPh>
    <rPh sb="2" eb="5">
      <t>カニュウシャ</t>
    </rPh>
    <phoneticPr fontId="2"/>
  </si>
  <si>
    <t>　　　　　　</t>
    <phoneticPr fontId="2"/>
  </si>
  <si>
    <t>事業の概要</t>
    <rPh sb="0" eb="2">
      <t>ジギョウ</t>
    </rPh>
    <rPh sb="3" eb="5">
      <t>ガイヨウ</t>
    </rPh>
    <phoneticPr fontId="2"/>
  </si>
  <si>
    <t>新年度の見込み額</t>
    <rPh sb="0" eb="3">
      <t>シンネンド</t>
    </rPh>
    <rPh sb="4" eb="6">
      <t>ミコ</t>
    </rPh>
    <rPh sb="7" eb="8">
      <t>ガク</t>
    </rPh>
    <phoneticPr fontId="2"/>
  </si>
  <si>
    <t>千円</t>
    <rPh sb="0" eb="2">
      <t>センエン</t>
    </rPh>
    <phoneticPr fontId="2"/>
  </si>
  <si>
    <t>延納の申請の有無</t>
    <rPh sb="0" eb="2">
      <t>エンノウ</t>
    </rPh>
    <rPh sb="3" eb="5">
      <t>シンセイ</t>
    </rPh>
    <rPh sb="6" eb="8">
      <t>ウム</t>
    </rPh>
    <phoneticPr fontId="2"/>
  </si>
  <si>
    <t>名</t>
    <rPh sb="0" eb="1">
      <t>メイ</t>
    </rPh>
    <phoneticPr fontId="2"/>
  </si>
  <si>
    <t>常時使用労働者数　　</t>
    <rPh sb="0" eb="2">
      <t>ジョウジ</t>
    </rPh>
    <rPh sb="2" eb="4">
      <t>シヨウ</t>
    </rPh>
    <rPh sb="4" eb="8">
      <t>ロウドウシャスウ</t>
    </rPh>
    <phoneticPr fontId="2"/>
  </si>
  <si>
    <t>変わる場合は見込み額</t>
    <rPh sb="0" eb="1">
      <t>カ</t>
    </rPh>
    <rPh sb="3" eb="5">
      <t>バアイ</t>
    </rPh>
    <rPh sb="6" eb="8">
      <t>ミコ</t>
    </rPh>
    <rPh sb="9" eb="10">
      <t>ガク</t>
    </rPh>
    <phoneticPr fontId="2"/>
  </si>
  <si>
    <t>一括納付</t>
  </si>
  <si>
    <t>　　　　人分</t>
    <rPh sb="4" eb="6">
      <t>ニンブン</t>
    </rPh>
    <phoneticPr fontId="2"/>
  </si>
  <si>
    <t>八幡　タロウ</t>
    <rPh sb="0" eb="2">
      <t>ハチマン</t>
    </rPh>
    <phoneticPr fontId="2"/>
  </si>
  <si>
    <t>前年度と同額</t>
  </si>
  <si>
    <t>別添様式第8号</t>
    <rPh sb="0" eb="2">
      <t>ベッテン</t>
    </rPh>
    <rPh sb="2" eb="4">
      <t>ヨウシキ</t>
    </rPh>
    <rPh sb="4" eb="5">
      <t>ダイ</t>
    </rPh>
    <rPh sb="6" eb="7">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</si>
</sst>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 numFmtId="183" formatCode="00"/>
    <numFmt numFmtId="184" formatCode="#,##0.000"/>
    <numFmt numFmtId="185" formatCode="0.0_ "/>
    <numFmt numFmtId="186" formatCode="#,##0_ "/>
    <numFmt numFmtId="187" formatCode="#,###"/>
  </numFmts>
  <fonts count="42">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11"/>
      <name val="ＭＳ Ｐゴシック"/>
      <family val="3"/>
      <charset val="128"/>
    </font>
    <font>
      <sz val="9"/>
      <color indexed="81"/>
      <name val="ＭＳ Ｐ明朝"/>
      <family val="1"/>
      <charset val="128"/>
    </font>
    <font>
      <sz val="14"/>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sz val="9"/>
      <color indexed="10"/>
      <name val="ＭＳ Ｐ明朝"/>
      <family val="1"/>
      <charset val="128"/>
    </font>
    <font>
      <b/>
      <sz val="14"/>
      <name val="ＭＳ Ｐ明朝"/>
      <family val="1"/>
      <charset val="128"/>
    </font>
    <font>
      <b/>
      <sz val="9"/>
      <color indexed="10"/>
      <name val="ＭＳ Ｐ明朝"/>
      <family val="1"/>
      <charset val="128"/>
    </font>
    <font>
      <b/>
      <sz val="16"/>
      <color indexed="10"/>
      <name val="ＭＳ Ｐ明朝"/>
      <family val="1"/>
      <charset val="128"/>
    </font>
    <font>
      <u/>
      <sz val="8"/>
      <color indexed="17"/>
      <name val="ＭＳ Ｐ明朝"/>
      <family val="1"/>
      <charset val="128"/>
    </font>
    <font>
      <sz val="9"/>
      <color indexed="10"/>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sz val="11"/>
      <color theme="1"/>
      <name val="ＭＳ Ｐゴシック"/>
      <family val="3"/>
      <charset val="128"/>
      <scheme val="minor"/>
    </font>
    <font>
      <sz val="9"/>
      <name val="ＭＳ 明朝"/>
      <family val="1"/>
      <charset val="128"/>
    </font>
    <font>
      <sz val="10"/>
      <color rgb="FFFF0000"/>
      <name val="ＭＳ Ｐ明朝"/>
      <family val="1"/>
      <charset val="128"/>
    </font>
    <font>
      <sz val="9"/>
      <color indexed="81"/>
      <name val="MS P ゴシック"/>
      <family val="3"/>
      <charset val="128"/>
    </font>
    <font>
      <sz val="6"/>
      <name val="ＭＳ Ｐ明朝"/>
      <family val="1"/>
      <charset val="128"/>
    </font>
    <font>
      <sz val="10"/>
      <color indexed="17"/>
      <name val="ＭＳ Ｐゴシック"/>
      <family val="3"/>
      <charset val="128"/>
    </font>
    <font>
      <sz val="10"/>
      <color rgb="FF008000"/>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theme="9" tint="0.59999389629810485"/>
        <bgColor indexed="64"/>
      </patternFill>
    </fill>
    <fill>
      <patternFill patternType="solid">
        <fgColor indexed="26"/>
        <bgColor indexed="64"/>
      </patternFill>
    </fill>
    <fill>
      <patternFill patternType="solid">
        <fgColor rgb="FFFFFFCC"/>
        <bgColor indexed="64"/>
      </patternFill>
    </fill>
    <fill>
      <patternFill patternType="solid">
        <fgColor rgb="FFFFFF99"/>
        <bgColor indexed="64"/>
      </patternFill>
    </fill>
  </fills>
  <borders count="237">
    <border>
      <left/>
      <right/>
      <top/>
      <bottom/>
      <diagonal/>
    </border>
    <border>
      <left style="thin">
        <color indexed="17"/>
      </left>
      <right style="thin">
        <color indexed="17"/>
      </right>
      <top style="thin">
        <color indexed="17"/>
      </top>
      <bottom style="thin">
        <color indexed="17"/>
      </bottom>
      <diagonal/>
    </border>
    <border>
      <left/>
      <right/>
      <top/>
      <bottom style="thin">
        <color indexed="17"/>
      </bottom>
      <diagonal/>
    </border>
    <border>
      <left style="thin">
        <color indexed="17"/>
      </left>
      <right/>
      <top style="thin">
        <color indexed="17"/>
      </top>
      <bottom style="thin">
        <color indexed="17"/>
      </bottom>
      <diagonal/>
    </border>
    <border>
      <left style="thin">
        <color indexed="17"/>
      </left>
      <right/>
      <top style="thin">
        <color indexed="17"/>
      </top>
      <bottom/>
      <diagonal/>
    </border>
    <border>
      <left/>
      <right style="thin">
        <color indexed="17"/>
      </right>
      <top style="thin">
        <color indexed="17"/>
      </top>
      <bottom/>
      <diagonal/>
    </border>
    <border>
      <left/>
      <right/>
      <top style="thin">
        <color indexed="17"/>
      </top>
      <bottom/>
      <diagonal/>
    </border>
    <border>
      <left/>
      <right/>
      <top style="dotted">
        <color indexed="17"/>
      </top>
      <bottom/>
      <diagonal/>
    </border>
    <border>
      <left/>
      <right/>
      <top/>
      <bottom style="dotted">
        <color indexed="17"/>
      </bottom>
      <diagonal/>
    </border>
    <border>
      <left/>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top/>
      <bottom/>
      <diagonal/>
    </border>
    <border>
      <left/>
      <right style="thin">
        <color indexed="17"/>
      </right>
      <top/>
      <bottom style="thin">
        <color indexed="17"/>
      </bottom>
      <diagonal/>
    </border>
    <border>
      <left/>
      <right style="thin">
        <color indexed="17"/>
      </right>
      <top/>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64"/>
      </left>
      <right style="thin">
        <color indexed="64"/>
      </right>
      <top style="thin">
        <color indexed="64"/>
      </top>
      <bottom/>
      <diagonal/>
    </border>
    <border>
      <left/>
      <right/>
      <top style="medium">
        <color indexed="64"/>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dotted">
        <color indexed="17"/>
      </left>
      <right/>
      <top style="thin">
        <color indexed="17"/>
      </top>
      <bottom/>
      <diagonal/>
    </border>
    <border>
      <left style="dotted">
        <color indexed="17"/>
      </left>
      <right/>
      <top/>
      <bottom style="thin">
        <color indexed="17"/>
      </bottom>
      <diagonal/>
    </border>
    <border>
      <left style="hair">
        <color indexed="17"/>
      </left>
      <right/>
      <top style="thin">
        <color indexed="17"/>
      </top>
      <bottom style="hair">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thin">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style="thin">
        <color indexed="17"/>
      </top>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style="thin">
        <color indexed="17"/>
      </top>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style="thin">
        <color indexed="17"/>
      </top>
      <bottom/>
      <diagonal/>
    </border>
    <border>
      <left style="thin">
        <color indexed="17"/>
      </left>
      <right style="dotted">
        <color indexed="17"/>
      </right>
      <top/>
      <bottom/>
      <diagonal/>
    </border>
    <border>
      <left style="thin">
        <color indexed="17"/>
      </left>
      <right style="dotted">
        <color indexed="17"/>
      </right>
      <top/>
      <bottom style="thin">
        <color indexed="17"/>
      </bottom>
      <diagonal/>
    </border>
    <border>
      <left style="thin">
        <color indexed="17"/>
      </left>
      <right style="thin">
        <color indexed="17"/>
      </right>
      <top style="thin">
        <color indexed="17"/>
      </top>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thin">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style="thin">
        <color indexed="17"/>
      </left>
      <right style="hair">
        <color indexed="17"/>
      </right>
      <top/>
      <bottom style="hair">
        <color indexed="17"/>
      </bottom>
      <diagonal/>
    </border>
    <border>
      <left style="dotted">
        <color indexed="17"/>
      </left>
      <right style="dotted">
        <color indexed="17"/>
      </right>
      <top style="thin">
        <color indexed="17"/>
      </top>
      <bottom style="thin">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style="thin">
        <color indexed="64"/>
      </right>
      <top style="medium">
        <color indexed="64"/>
      </top>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style="thin">
        <color indexed="17"/>
      </left>
      <right/>
      <top style="hair">
        <color indexed="17"/>
      </top>
      <bottom/>
      <diagonal/>
    </border>
    <border>
      <left style="thin">
        <color indexed="17"/>
      </left>
      <right/>
      <top/>
      <bottom style="hair">
        <color indexed="17"/>
      </bottom>
      <diagonal/>
    </border>
    <border>
      <left/>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style="thin">
        <color indexed="64"/>
      </left>
      <right style="thin">
        <color indexed="64"/>
      </right>
      <top/>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style="hair">
        <color indexed="17"/>
      </left>
      <right/>
      <top style="hair">
        <color indexed="64"/>
      </top>
      <bottom/>
      <diagonal/>
    </border>
    <border>
      <left/>
      <right/>
      <top style="hair">
        <color indexed="64"/>
      </top>
      <bottom/>
      <diagonal/>
    </border>
    <border>
      <left style="hair">
        <color indexed="17"/>
      </left>
      <right/>
      <top style="thin">
        <color indexed="17"/>
      </top>
      <bottom/>
      <diagonal/>
    </border>
    <border>
      <left style="hair">
        <color indexed="17"/>
      </left>
      <right/>
      <top/>
      <bottom style="thin">
        <color indexed="17"/>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right/>
      <top style="thin">
        <color rgb="FF008000"/>
      </top>
      <bottom/>
      <diagonal/>
    </border>
    <border>
      <left style="thin">
        <color rgb="FF008000"/>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hair">
        <color indexed="17"/>
      </left>
      <right/>
      <top/>
      <bottom style="hair">
        <color indexed="64"/>
      </bottom>
      <diagonal/>
    </border>
    <border>
      <left/>
      <right style="hair">
        <color indexed="17"/>
      </right>
      <top/>
      <bottom style="hair">
        <color indexed="64"/>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style="thin">
        <color indexed="55"/>
      </right>
      <top style="thin">
        <color indexed="55"/>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medium">
        <color indexed="55"/>
      </top>
      <bottom style="thin">
        <color indexed="55"/>
      </bottom>
      <diagonal/>
    </border>
    <border>
      <left style="thin">
        <color indexed="55"/>
      </left>
      <right style="medium">
        <color indexed="55"/>
      </right>
      <top style="medium">
        <color indexed="55"/>
      </top>
      <bottom style="thin">
        <color indexed="55"/>
      </bottom>
      <diagonal/>
    </border>
    <border>
      <left style="medium">
        <color indexed="55"/>
      </left>
      <right/>
      <top style="thin">
        <color indexed="55"/>
      </top>
      <bottom/>
      <diagonal/>
    </border>
    <border>
      <left style="medium">
        <color indexed="55"/>
      </left>
      <right style="thin">
        <color indexed="55"/>
      </right>
      <top/>
      <bottom style="thin">
        <color indexed="55"/>
      </bottom>
      <diagonal/>
    </border>
    <border>
      <left style="thin">
        <color indexed="55"/>
      </left>
      <right style="thin">
        <color indexed="55"/>
      </right>
      <top/>
      <bottom style="thin">
        <color indexed="55"/>
      </bottom>
      <diagonal/>
    </border>
    <border>
      <left style="thin">
        <color indexed="55"/>
      </left>
      <right style="medium">
        <color indexed="55"/>
      </right>
      <top/>
      <bottom style="thin">
        <color indexed="55"/>
      </bottom>
      <diagonal/>
    </border>
    <border>
      <left style="medium">
        <color indexed="55"/>
      </left>
      <right/>
      <top/>
      <bottom/>
      <diagonal/>
    </border>
    <border>
      <left style="medium">
        <color indexed="55"/>
      </left>
      <right style="thin">
        <color indexed="55"/>
      </right>
      <top style="thin">
        <color indexed="55"/>
      </top>
      <bottom style="thin">
        <color indexed="55"/>
      </bottom>
      <diagonal/>
    </border>
    <border>
      <left style="thin">
        <color indexed="55"/>
      </left>
      <right style="medium">
        <color indexed="55"/>
      </right>
      <top style="thin">
        <color indexed="55"/>
      </top>
      <bottom style="thin">
        <color indexed="55"/>
      </bottom>
      <diagonal/>
    </border>
    <border>
      <left style="medium">
        <color indexed="55"/>
      </left>
      <right/>
      <top/>
      <bottom style="thin">
        <color indexed="55"/>
      </bottom>
      <diagonal/>
    </border>
    <border>
      <left style="medium">
        <color indexed="55"/>
      </left>
      <right style="thin">
        <color indexed="55"/>
      </right>
      <top style="thin">
        <color indexed="55"/>
      </top>
      <bottom/>
      <diagonal/>
    </border>
    <border>
      <left style="thin">
        <color indexed="55"/>
      </left>
      <right style="medium">
        <color indexed="55"/>
      </right>
      <top style="thin">
        <color indexed="55"/>
      </top>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thin">
        <color indexed="55"/>
      </left>
      <right style="medium">
        <color indexed="55"/>
      </right>
      <top style="thin">
        <color indexed="55"/>
      </top>
      <bottom style="medium">
        <color indexed="55"/>
      </bottom>
      <diagonal/>
    </border>
    <border>
      <left style="medium">
        <color indexed="55"/>
      </left>
      <right/>
      <top style="medium">
        <color indexed="55"/>
      </top>
      <bottom/>
      <diagonal/>
    </border>
    <border>
      <left/>
      <right/>
      <top style="medium">
        <color indexed="55"/>
      </top>
      <bottom/>
      <diagonal/>
    </border>
    <border>
      <left/>
      <right style="medium">
        <color indexed="55"/>
      </right>
      <top style="medium">
        <color indexed="55"/>
      </top>
      <bottom/>
      <diagonal/>
    </border>
    <border>
      <left style="medium">
        <color indexed="55"/>
      </left>
      <right/>
      <top/>
      <bottom style="medium">
        <color indexed="55"/>
      </bottom>
      <diagonal/>
    </border>
    <border>
      <left/>
      <right/>
      <top/>
      <bottom style="medium">
        <color indexed="55"/>
      </bottom>
      <diagonal/>
    </border>
    <border>
      <left/>
      <right style="medium">
        <color indexed="55"/>
      </right>
      <top/>
      <bottom style="medium">
        <color indexed="55"/>
      </bottom>
      <diagonal/>
    </border>
    <border>
      <left/>
      <right style="medium">
        <color indexed="55"/>
      </right>
      <top style="thin">
        <color indexed="55"/>
      </top>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style="thin">
        <color indexed="55"/>
      </left>
      <right/>
      <top style="medium">
        <color indexed="55"/>
      </top>
      <bottom style="medium">
        <color indexed="55"/>
      </bottom>
      <diagonal/>
    </border>
    <border>
      <left/>
      <right style="thin">
        <color indexed="55"/>
      </right>
      <top style="medium">
        <color indexed="55"/>
      </top>
      <bottom style="medium">
        <color indexed="55"/>
      </bottom>
      <diagonal/>
    </border>
    <border>
      <left style="thin">
        <color indexed="55"/>
      </left>
      <right style="medium">
        <color indexed="55"/>
      </right>
      <top style="medium">
        <color indexed="55"/>
      </top>
      <bottom style="medium">
        <color indexed="55"/>
      </bottom>
      <diagonal/>
    </border>
    <border>
      <left/>
      <right style="medium">
        <color indexed="55"/>
      </right>
      <top/>
      <bottom style="thin">
        <color indexed="55"/>
      </bottom>
      <diagonal/>
    </border>
    <border>
      <left/>
      <right style="thin">
        <color indexed="55"/>
      </right>
      <top style="medium">
        <color indexed="55"/>
      </top>
      <bottom style="thin">
        <color indexed="55"/>
      </bottom>
      <diagonal/>
    </border>
    <border>
      <left style="thin">
        <color indexed="55"/>
      </left>
      <right/>
      <top style="thin">
        <color indexed="55"/>
      </top>
      <bottom style="medium">
        <color indexed="55"/>
      </bottom>
      <diagonal/>
    </border>
    <border>
      <left/>
      <right style="thin">
        <color indexed="55"/>
      </right>
      <top style="thin">
        <color indexed="55"/>
      </top>
      <bottom style="medium">
        <color indexed="55"/>
      </bottom>
      <diagonal/>
    </border>
    <border>
      <left/>
      <right style="hair">
        <color indexed="17"/>
      </right>
      <top style="thin">
        <color indexed="17"/>
      </top>
      <bottom/>
      <diagonal/>
    </border>
    <border>
      <left/>
      <right style="hair">
        <color indexed="17"/>
      </right>
      <top/>
      <bottom style="thin">
        <color indexed="17"/>
      </bottom>
      <diagonal/>
    </border>
    <border>
      <left style="hair">
        <color indexed="17"/>
      </left>
      <right/>
      <top style="thin">
        <color indexed="17"/>
      </top>
      <bottom style="thin">
        <color indexed="17"/>
      </bottom>
      <diagonal/>
    </border>
    <border>
      <left/>
      <right style="hair">
        <color indexed="17"/>
      </right>
      <top style="thin">
        <color indexed="17"/>
      </top>
      <bottom style="thin">
        <color indexed="17"/>
      </bottom>
      <diagonal/>
    </border>
    <border>
      <left/>
      <right/>
      <top style="thin">
        <color indexed="17"/>
      </top>
      <bottom style="hair">
        <color indexed="17"/>
      </bottom>
      <diagonal/>
    </border>
    <border>
      <left style="thin">
        <color auto="1"/>
      </left>
      <right/>
      <top/>
      <bottom/>
      <diagonal/>
    </border>
    <border>
      <left/>
      <right style="hair">
        <color indexed="64"/>
      </right>
      <top style="hair">
        <color indexed="17"/>
      </top>
      <bottom/>
      <diagonal/>
    </border>
    <border>
      <left style="hair">
        <color indexed="64"/>
      </left>
      <right/>
      <top style="hair">
        <color indexed="17"/>
      </top>
      <bottom style="hair">
        <color indexed="17"/>
      </bottom>
      <diagonal/>
    </border>
    <border>
      <left/>
      <right/>
      <top style="hair">
        <color indexed="17"/>
      </top>
      <bottom style="thin">
        <color indexed="17"/>
      </bottom>
      <diagonal/>
    </border>
    <border>
      <left/>
      <right style="hair">
        <color indexed="17"/>
      </right>
      <top style="hair">
        <color indexed="64"/>
      </top>
      <bottom/>
      <diagonal/>
    </border>
    <border>
      <left/>
      <right style="medium">
        <color indexed="55"/>
      </right>
      <top/>
      <bottom/>
      <diagonal/>
    </border>
    <border>
      <left style="thin">
        <color indexed="17"/>
      </left>
      <right/>
      <top style="thin">
        <color indexed="17"/>
      </top>
      <bottom style="hair">
        <color indexed="17"/>
      </bottom>
      <diagonal/>
    </border>
    <border>
      <left/>
      <right style="thin">
        <color indexed="17"/>
      </right>
      <top style="thin">
        <color indexed="17"/>
      </top>
      <bottom style="hair">
        <color indexed="17"/>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38" fontId="1" fillId="0" borderId="0" applyFont="0" applyFill="0" applyBorder="0" applyAlignment="0" applyProtection="0"/>
    <xf numFmtId="38" fontId="34" fillId="0" borderId="0" applyFont="0" applyFill="0" applyBorder="0" applyAlignment="0" applyProtection="0">
      <alignment vertical="center"/>
    </xf>
    <xf numFmtId="0" fontId="35" fillId="0" borderId="0">
      <alignment vertical="center"/>
    </xf>
  </cellStyleXfs>
  <cellXfs count="1579">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1"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vertical="center"/>
    </xf>
    <xf numFmtId="0" fontId="8" fillId="0" borderId="0" xfId="0" applyFont="1" applyAlignment="1"/>
    <xf numFmtId="0" fontId="4" fillId="0" borderId="0" xfId="0" applyFont="1" applyBorder="1" applyAlignment="1">
      <alignment horizontal="left" vertical="center" indent="1"/>
    </xf>
    <xf numFmtId="0" fontId="10" fillId="0" borderId="0" xfId="0" applyFont="1" applyAlignment="1"/>
    <xf numFmtId="0" fontId="7" fillId="0" borderId="0" xfId="0" applyFont="1" applyBorder="1" applyAlignment="1">
      <alignment vertical="center"/>
    </xf>
    <xf numFmtId="0" fontId="7" fillId="0" borderId="2" xfId="0" applyFont="1" applyBorder="1" applyAlignment="1">
      <alignment vertical="center"/>
    </xf>
    <xf numFmtId="0" fontId="5" fillId="0" borderId="3" xfId="0" applyFont="1" applyBorder="1" applyAlignment="1">
      <alignment horizontal="left" vertical="top"/>
    </xf>
    <xf numFmtId="0" fontId="5" fillId="0" borderId="4" xfId="0" applyFont="1" applyBorder="1" applyAlignment="1">
      <alignment horizontal="left" vertical="top"/>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2" xfId="0" applyFont="1" applyBorder="1" applyAlignment="1">
      <alignment vertical="center"/>
    </xf>
    <xf numFmtId="0" fontId="3" fillId="0" borderId="0" xfId="0" applyFont="1" applyAlignment="1">
      <alignment horizontal="right" vertical="center"/>
    </xf>
    <xf numFmtId="0" fontId="3" fillId="0" borderId="0" xfId="0" applyFont="1" applyFill="1" applyBorder="1" applyAlignment="1">
      <alignment vertical="center"/>
    </xf>
    <xf numFmtId="0" fontId="4" fillId="0" borderId="2" xfId="0" applyFont="1" applyFill="1" applyBorder="1" applyAlignment="1">
      <alignment vertical="center"/>
    </xf>
    <xf numFmtId="0" fontId="14" fillId="0" borderId="0" xfId="0" applyFont="1" applyAlignment="1">
      <alignment vertical="center"/>
    </xf>
    <xf numFmtId="0" fontId="4" fillId="0" borderId="7" xfId="0" applyFont="1" applyBorder="1" applyAlignment="1">
      <alignment vertical="center"/>
    </xf>
    <xf numFmtId="0" fontId="14" fillId="0" borderId="0" xfId="0" applyFont="1" applyAlignment="1">
      <alignment horizontal="right" vertical="center"/>
    </xf>
    <xf numFmtId="0" fontId="4" fillId="0" borderId="0" xfId="0" applyFont="1" applyAlignment="1" applyProtection="1">
      <alignment horizontal="center" vertical="center"/>
    </xf>
    <xf numFmtId="0" fontId="11" fillId="0" borderId="8" xfId="0" applyFont="1" applyBorder="1" applyAlignment="1"/>
    <xf numFmtId="0" fontId="4" fillId="0" borderId="7" xfId="0" applyFont="1" applyBorder="1" applyAlignment="1">
      <alignment vertical="center" justifyLastLine="1"/>
    </xf>
    <xf numFmtId="0" fontId="5" fillId="0" borderId="9" xfId="0" applyFont="1" applyBorder="1" applyAlignment="1">
      <alignment vertical="center"/>
    </xf>
    <xf numFmtId="0" fontId="5" fillId="0" borderId="10" xfId="0" applyFont="1" applyBorder="1" applyAlignment="1">
      <alignment vertical="center"/>
    </xf>
    <xf numFmtId="0" fontId="3" fillId="0" borderId="0" xfId="0" applyFont="1" applyAlignment="1" applyProtection="1">
      <alignment vertical="center"/>
    </xf>
    <xf numFmtId="0" fontId="4" fillId="0" borderId="0" xfId="0" applyFont="1" applyBorder="1" applyAlignment="1" applyProtection="1">
      <alignment horizontal="center" vertical="center"/>
    </xf>
    <xf numFmtId="0" fontId="4" fillId="0" borderId="0" xfId="0" applyFont="1" applyAlignment="1" applyProtection="1">
      <alignment vertical="center"/>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2"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79" fontId="4" fillId="0" borderId="6" xfId="1" applyNumberFormat="1" applyFont="1" applyBorder="1" applyAlignment="1">
      <alignment vertical="center" shrinkToFit="1"/>
    </xf>
    <xf numFmtId="38" fontId="6" fillId="0" borderId="6" xfId="1" applyFont="1" applyBorder="1" applyAlignment="1">
      <alignment horizontal="right" vertical="top" shrinkToFit="1"/>
    </xf>
    <xf numFmtId="38" fontId="13" fillId="0" borderId="4" xfId="1" applyFont="1" applyBorder="1" applyAlignment="1">
      <alignment shrinkToFit="1"/>
    </xf>
    <xf numFmtId="38" fontId="13" fillId="0" borderId="6" xfId="1" applyFont="1" applyBorder="1" applyAlignment="1">
      <alignment shrinkToFit="1"/>
    </xf>
    <xf numFmtId="38" fontId="6" fillId="0" borderId="5" xfId="1" applyFont="1" applyBorder="1" applyAlignment="1">
      <alignment horizontal="right" vertical="top" shrinkToFit="1"/>
    </xf>
    <xf numFmtId="179" fontId="4" fillId="0" borderId="5" xfId="1" applyNumberFormat="1" applyFont="1" applyBorder="1" applyAlignment="1">
      <alignment vertical="center" shrinkToFit="1"/>
    </xf>
    <xf numFmtId="179" fontId="4" fillId="0" borderId="0" xfId="1" applyNumberFormat="1" applyFont="1" applyBorder="1" applyAlignment="1">
      <alignment vertical="center" shrinkToFit="1"/>
    </xf>
    <xf numFmtId="179" fontId="4" fillId="0" borderId="13" xfId="1" applyNumberFormat="1" applyFont="1" applyBorder="1" applyAlignment="1">
      <alignment vertical="center" shrinkToFit="1"/>
    </xf>
    <xf numFmtId="0" fontId="11" fillId="0" borderId="0" xfId="0" applyFont="1" applyAlignment="1">
      <alignment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Border="1" applyAlignment="1" applyProtection="1">
      <alignment vertical="center"/>
      <protection locked="0"/>
    </xf>
    <xf numFmtId="181"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11" fillId="0" borderId="0" xfId="0" applyNumberFormat="1" applyFont="1" applyAlignment="1">
      <alignment horizontal="left" vertical="center" shrinkToFit="1"/>
    </xf>
    <xf numFmtId="0" fontId="3" fillId="0" borderId="0" xfId="0" applyFont="1" applyBorder="1" applyAlignment="1" applyProtection="1">
      <alignment vertical="center"/>
    </xf>
    <xf numFmtId="0" fontId="5" fillId="0" borderId="0" xfId="0" applyFont="1" applyAlignment="1" applyProtection="1">
      <alignment vertical="center"/>
    </xf>
    <xf numFmtId="0" fontId="3"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0" fontId="6" fillId="0" borderId="1" xfId="0" applyFont="1" applyBorder="1" applyAlignment="1" applyProtection="1">
      <alignment horizontal="center" vertical="center"/>
    </xf>
    <xf numFmtId="0" fontId="5" fillId="0" borderId="3" xfId="0" applyFont="1" applyBorder="1" applyAlignment="1" applyProtection="1">
      <alignment horizontal="left" vertical="top"/>
    </xf>
    <xf numFmtId="0" fontId="5" fillId="0" borderId="9" xfId="0" applyFont="1" applyBorder="1" applyAlignment="1" applyProtection="1">
      <alignment vertical="center"/>
    </xf>
    <xf numFmtId="0" fontId="5" fillId="0" borderId="10" xfId="0" applyFont="1" applyBorder="1" applyAlignment="1" applyProtection="1">
      <alignment vertical="center"/>
    </xf>
    <xf numFmtId="38" fontId="13" fillId="0" borderId="4" xfId="1" applyFont="1" applyBorder="1" applyAlignment="1" applyProtection="1">
      <alignment shrinkToFit="1"/>
    </xf>
    <xf numFmtId="38" fontId="13" fillId="0" borderId="5" xfId="1" applyFont="1" applyBorder="1" applyAlignment="1" applyProtection="1">
      <alignment shrinkToFit="1"/>
    </xf>
    <xf numFmtId="179" fontId="12" fillId="0" borderId="4" xfId="1" applyNumberFormat="1" applyFont="1" applyFill="1" applyBorder="1" applyAlignment="1" applyProtection="1">
      <alignment vertical="center" shrinkToFit="1"/>
    </xf>
    <xf numFmtId="179" fontId="12" fillId="0" borderId="5"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38" fontId="6" fillId="0" borderId="6" xfId="1" applyFont="1" applyBorder="1" applyAlignment="1" applyProtection="1">
      <alignment horizontal="right" vertical="top" shrinkToFit="1"/>
    </xf>
    <xf numFmtId="179" fontId="4" fillId="0" borderId="6" xfId="1" applyNumberFormat="1" applyFont="1" applyBorder="1" applyAlignment="1" applyProtection="1">
      <alignment vertical="center" shrinkToFit="1"/>
    </xf>
    <xf numFmtId="179" fontId="4" fillId="0" borderId="0" xfId="1" applyNumberFormat="1" applyFont="1" applyBorder="1" applyAlignment="1" applyProtection="1">
      <alignment vertical="center" shrinkToFit="1"/>
    </xf>
    <xf numFmtId="182" fontId="12" fillId="0" borderId="0" xfId="1" applyNumberFormat="1" applyFont="1" applyBorder="1" applyAlignment="1">
      <alignment vertical="center" shrinkToFit="1"/>
    </xf>
    <xf numFmtId="38" fontId="13" fillId="0" borderId="4" xfId="1" applyFont="1" applyFill="1" applyBorder="1" applyAlignment="1" applyProtection="1">
      <alignment shrinkToFit="1"/>
    </xf>
    <xf numFmtId="38" fontId="13" fillId="0" borderId="5" xfId="1" applyFont="1" applyFill="1" applyBorder="1" applyAlignment="1" applyProtection="1">
      <alignment shrinkToFit="1"/>
    </xf>
    <xf numFmtId="0" fontId="4" fillId="0" borderId="0" xfId="0" applyFont="1" applyFill="1" applyAlignment="1" applyProtection="1">
      <alignment horizontal="center" vertical="center"/>
    </xf>
    <xf numFmtId="0" fontId="3" fillId="0" borderId="0" xfId="0" applyFont="1" applyFill="1" applyAlignment="1" applyProtection="1">
      <alignment vertical="center"/>
    </xf>
    <xf numFmtId="0" fontId="4" fillId="0"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Alignment="1" applyProtection="1">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5" fillId="0" borderId="3" xfId="0" applyFont="1" applyFill="1" applyBorder="1" applyAlignment="1" applyProtection="1">
      <alignment horizontal="left" vertical="top"/>
    </xf>
    <xf numFmtId="0" fontId="5" fillId="0" borderId="9" xfId="0" applyFont="1" applyFill="1" applyBorder="1" applyAlignment="1" applyProtection="1">
      <alignment vertical="center"/>
    </xf>
    <xf numFmtId="0" fontId="5" fillId="0" borderId="10" xfId="0" applyFont="1" applyFill="1" applyBorder="1" applyAlignment="1" applyProtection="1">
      <alignment vertical="center"/>
    </xf>
    <xf numFmtId="38" fontId="6" fillId="0" borderId="6" xfId="1" applyFont="1" applyFill="1" applyBorder="1" applyAlignment="1" applyProtection="1">
      <alignment horizontal="right" vertical="top" shrinkToFit="1"/>
    </xf>
    <xf numFmtId="179" fontId="4" fillId="0" borderId="6" xfId="1" applyNumberFormat="1" applyFont="1" applyFill="1" applyBorder="1" applyAlignment="1" applyProtection="1">
      <alignment vertical="center" shrinkToFit="1"/>
    </xf>
    <xf numFmtId="179" fontId="4" fillId="0" borderId="0" xfId="1" applyNumberFormat="1" applyFont="1" applyFill="1" applyBorder="1" applyAlignment="1" applyProtection="1">
      <alignment vertical="center" shrinkToFit="1"/>
    </xf>
    <xf numFmtId="0" fontId="8" fillId="0" borderId="0" xfId="0" applyFont="1" applyFill="1" applyAlignment="1" applyProtection="1"/>
    <xf numFmtId="0" fontId="4" fillId="0" borderId="0" xfId="0" applyFont="1" applyFill="1" applyBorder="1" applyAlignment="1" applyProtection="1">
      <alignment horizontal="left" vertical="center" indent="1"/>
    </xf>
    <xf numFmtId="0" fontId="10" fillId="0" borderId="0" xfId="0" applyFont="1" applyFill="1" applyAlignment="1" applyProtection="1"/>
    <xf numFmtId="0" fontId="7" fillId="0" borderId="0" xfId="0" applyFont="1" applyFill="1" applyBorder="1" applyAlignment="1" applyProtection="1">
      <alignment vertical="center"/>
    </xf>
    <xf numFmtId="0" fontId="7" fillId="0" borderId="2" xfId="0" applyFont="1" applyFill="1" applyBorder="1" applyAlignment="1" applyProtection="1">
      <alignment vertical="center"/>
    </xf>
    <xf numFmtId="0" fontId="5" fillId="0" borderId="4" xfId="0" applyFont="1" applyFill="1" applyBorder="1" applyAlignment="1" applyProtection="1">
      <alignment horizontal="left" vertical="top"/>
    </xf>
    <xf numFmtId="0" fontId="4" fillId="0" borderId="5" xfId="0" applyFont="1" applyFill="1" applyBorder="1" applyAlignment="1" applyProtection="1">
      <alignment horizontal="center" vertical="center"/>
    </xf>
    <xf numFmtId="1" fontId="12" fillId="0" borderId="6" xfId="0" applyNumberFormat="1" applyFont="1" applyFill="1" applyBorder="1" applyAlignment="1" applyProtection="1">
      <alignment vertical="center"/>
    </xf>
    <xf numFmtId="0" fontId="4" fillId="0" borderId="6" xfId="0" applyFont="1" applyFill="1" applyBorder="1" applyAlignment="1" applyProtection="1">
      <alignment horizontal="center" vertical="center"/>
    </xf>
    <xf numFmtId="38" fontId="13" fillId="0" borderId="6" xfId="1" applyFont="1" applyFill="1" applyBorder="1" applyAlignment="1" applyProtection="1">
      <alignment shrinkToFit="1"/>
    </xf>
    <xf numFmtId="38" fontId="6" fillId="0" borderId="5" xfId="1" applyFont="1" applyFill="1" applyBorder="1" applyAlignment="1" applyProtection="1">
      <alignment horizontal="right" vertical="top" shrinkToFit="1"/>
    </xf>
    <xf numFmtId="1" fontId="12"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179" fontId="12" fillId="0" borderId="0" xfId="1" applyNumberFormat="1" applyFont="1" applyFill="1" applyBorder="1" applyAlignment="1" applyProtection="1">
      <alignment vertical="center" shrinkToFit="1"/>
    </xf>
    <xf numFmtId="179"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 fontId="12" fillId="0" borderId="2" xfId="0" applyNumberFormat="1" applyFont="1" applyFill="1" applyBorder="1" applyAlignment="1" applyProtection="1">
      <alignment vertical="center"/>
    </xf>
    <xf numFmtId="0" fontId="4" fillId="0" borderId="2" xfId="0" applyFont="1" applyFill="1" applyBorder="1" applyAlignment="1" applyProtection="1">
      <alignment horizontal="center" vertical="center"/>
    </xf>
    <xf numFmtId="0" fontId="4" fillId="0" borderId="2" xfId="0" applyFont="1" applyFill="1" applyBorder="1" applyAlignment="1" applyProtection="1">
      <alignment vertical="center"/>
    </xf>
    <xf numFmtId="0" fontId="3"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49" fontId="12" fillId="0" borderId="0" xfId="0" applyNumberFormat="1" applyFont="1" applyFill="1" applyAlignment="1" applyProtection="1">
      <alignment horizontal="center" vertical="center"/>
    </xf>
    <xf numFmtId="0" fontId="3" fillId="0" borderId="2" xfId="0" applyFont="1" applyFill="1" applyBorder="1" applyAlignment="1" applyProtection="1">
      <alignment vertical="center"/>
    </xf>
    <xf numFmtId="0" fontId="3" fillId="0" borderId="0" xfId="0" applyFont="1" applyFill="1" applyAlignment="1" applyProtection="1">
      <alignment horizontal="right" vertical="center"/>
    </xf>
    <xf numFmtId="0" fontId="14" fillId="0" borderId="0" xfId="0" applyFont="1" applyFill="1" applyAlignment="1" applyProtection="1">
      <alignment vertical="center"/>
    </xf>
    <xf numFmtId="0" fontId="4" fillId="0" borderId="7" xfId="0" applyFont="1" applyFill="1" applyBorder="1" applyAlignment="1" applyProtection="1">
      <alignment vertical="center"/>
    </xf>
    <xf numFmtId="0" fontId="4" fillId="0" borderId="7" xfId="0" applyFont="1" applyFill="1" applyBorder="1" applyAlignment="1" applyProtection="1">
      <alignment vertical="center" justifyLastLine="1"/>
    </xf>
    <xf numFmtId="0" fontId="14" fillId="0" borderId="0" xfId="0" applyFont="1" applyFill="1" applyAlignment="1" applyProtection="1">
      <alignment horizontal="right" vertical="center"/>
    </xf>
    <xf numFmtId="0" fontId="11" fillId="0" borderId="8" xfId="0" applyFont="1" applyFill="1" applyBorder="1" applyAlignment="1" applyProtection="1"/>
    <xf numFmtId="0" fontId="15" fillId="0" borderId="0" xfId="0" applyFont="1" applyFill="1" applyBorder="1" applyAlignment="1" applyProtection="1">
      <alignment horizontal="distributed" vertical="center" wrapText="1"/>
    </xf>
    <xf numFmtId="0" fontId="11" fillId="0" borderId="0" xfId="0" applyFont="1" applyFill="1" applyBorder="1" applyAlignment="1" applyProtection="1">
      <alignment horizontal="center" vertical="center"/>
    </xf>
    <xf numFmtId="49" fontId="6" fillId="0" borderId="7" xfId="0" applyNumberFormat="1" applyFont="1" applyFill="1" applyBorder="1" applyAlignment="1" applyProtection="1">
      <alignment vertical="center"/>
    </xf>
    <xf numFmtId="49" fontId="6" fillId="0" borderId="0" xfId="0" applyNumberFormat="1" applyFont="1" applyFill="1" applyAlignment="1" applyProtection="1">
      <alignment vertical="center"/>
    </xf>
    <xf numFmtId="182" fontId="12" fillId="0" borderId="0" xfId="1" applyNumberFormat="1" applyFont="1" applyFill="1" applyBorder="1" applyAlignment="1" applyProtection="1">
      <alignment vertical="center" shrinkToFit="1"/>
    </xf>
    <xf numFmtId="38" fontId="12" fillId="0" borderId="4" xfId="1" applyFont="1" applyBorder="1" applyAlignment="1">
      <alignment shrinkToFit="1"/>
    </xf>
    <xf numFmtId="38" fontId="12" fillId="0" borderId="6" xfId="1" applyFont="1" applyBorder="1" applyAlignment="1">
      <alignment shrinkToFit="1"/>
    </xf>
    <xf numFmtId="38" fontId="4" fillId="0" borderId="6" xfId="1" applyFont="1" applyBorder="1" applyAlignment="1">
      <alignment horizontal="right" vertical="top" shrinkToFit="1"/>
    </xf>
    <xf numFmtId="38" fontId="4" fillId="0" borderId="5" xfId="1" applyFont="1" applyBorder="1" applyAlignment="1">
      <alignment horizontal="right" vertical="top" shrinkToFit="1"/>
    </xf>
    <xf numFmtId="0" fontId="5" fillId="0" borderId="0" xfId="0" applyFont="1"/>
    <xf numFmtId="0" fontId="3" fillId="0" borderId="0" xfId="0" applyFont="1"/>
    <xf numFmtId="0" fontId="3" fillId="0" borderId="15" xfId="0" applyFont="1" applyBorder="1"/>
    <xf numFmtId="38" fontId="3" fillId="0" borderId="16" xfId="1" applyFont="1" applyBorder="1"/>
    <xf numFmtId="0" fontId="3" fillId="0" borderId="0" xfId="0" applyFont="1" applyBorder="1"/>
    <xf numFmtId="38" fontId="3" fillId="0" borderId="13" xfId="1" applyFont="1" applyBorder="1"/>
    <xf numFmtId="0" fontId="3" fillId="0" borderId="2" xfId="0" applyFont="1" applyBorder="1"/>
    <xf numFmtId="0" fontId="3" fillId="0" borderId="0" xfId="0" applyFont="1" applyAlignment="1">
      <alignment vertical="top"/>
    </xf>
    <xf numFmtId="0" fontId="6" fillId="0" borderId="0" xfId="0" applyFont="1"/>
    <xf numFmtId="0" fontId="13" fillId="0" borderId="0" xfId="0" applyFont="1" applyBorder="1" applyAlignment="1">
      <alignment wrapText="1" shrinkToFit="1"/>
    </xf>
    <xf numFmtId="0" fontId="3" fillId="0" borderId="0" xfId="0" applyFont="1" applyProtection="1"/>
    <xf numFmtId="0" fontId="19" fillId="0" borderId="18" xfId="0" applyFont="1" applyBorder="1" applyAlignment="1">
      <alignment horizontal="center" vertical="top"/>
    </xf>
    <xf numFmtId="0" fontId="19" fillId="0" borderId="19" xfId="0" applyFont="1" applyBorder="1" applyAlignment="1">
      <alignment horizontal="center" vertical="top"/>
    </xf>
    <xf numFmtId="0" fontId="3" fillId="0" borderId="20" xfId="0" applyFont="1" applyBorder="1"/>
    <xf numFmtId="0" fontId="3" fillId="0" borderId="0" xfId="0" applyFont="1" applyBorder="1" applyAlignment="1">
      <alignment horizontal="center" vertical="top"/>
    </xf>
    <xf numFmtId="0" fontId="3" fillId="0" borderId="0" xfId="0" applyFont="1" applyFill="1"/>
    <xf numFmtId="0" fontId="3" fillId="0" borderId="18" xfId="0" applyFont="1" applyFill="1" applyBorder="1"/>
    <xf numFmtId="0" fontId="3" fillId="0" borderId="19" xfId="0" applyFont="1" applyFill="1" applyBorder="1" applyAlignment="1">
      <alignment vertical="top"/>
    </xf>
    <xf numFmtId="0" fontId="3" fillId="0" borderId="18" xfId="0" applyFont="1" applyFill="1" applyBorder="1" applyAlignment="1">
      <alignment vertical="top"/>
    </xf>
    <xf numFmtId="38" fontId="3" fillId="0" borderId="17" xfId="1" applyFont="1" applyFill="1" applyBorder="1"/>
    <xf numFmtId="0" fontId="3" fillId="0" borderId="20" xfId="0" applyFont="1" applyFill="1" applyBorder="1"/>
    <xf numFmtId="0" fontId="3" fillId="0" borderId="15" xfId="0" applyFont="1" applyFill="1" applyBorder="1" applyAlignment="1">
      <alignment vertical="top"/>
    </xf>
    <xf numFmtId="0" fontId="3" fillId="0" borderId="20" xfId="0" applyFont="1" applyFill="1" applyBorder="1" applyAlignment="1">
      <alignment vertical="top"/>
    </xf>
    <xf numFmtId="38" fontId="3" fillId="0" borderId="16" xfId="1" applyFont="1" applyFill="1" applyBorder="1"/>
    <xf numFmtId="0" fontId="19" fillId="0" borderId="18" xfId="0" applyFont="1" applyFill="1" applyBorder="1" applyAlignment="1">
      <alignment horizontal="center" vertical="top"/>
    </xf>
    <xf numFmtId="0" fontId="19" fillId="0" borderId="19" xfId="0" applyFont="1" applyFill="1" applyBorder="1" applyAlignment="1">
      <alignment horizontal="center" vertical="top"/>
    </xf>
    <xf numFmtId="0" fontId="3" fillId="0" borderId="15" xfId="0" applyFont="1" applyFill="1" applyBorder="1"/>
    <xf numFmtId="0" fontId="3" fillId="0" borderId="0" xfId="0" applyFont="1" applyFill="1" applyBorder="1"/>
    <xf numFmtId="0" fontId="3" fillId="0" borderId="0" xfId="0" applyFont="1" applyFill="1" applyBorder="1" applyAlignment="1">
      <alignment horizontal="center" vertical="top"/>
    </xf>
    <xf numFmtId="38" fontId="11" fillId="0" borderId="20" xfId="1" applyFont="1" applyFill="1" applyBorder="1" applyAlignment="1" applyProtection="1">
      <alignment vertical="center"/>
    </xf>
    <xf numFmtId="0" fontId="13" fillId="0" borderId="0" xfId="0" applyFont="1" applyFill="1" applyAlignment="1">
      <alignment vertical="center"/>
    </xf>
    <xf numFmtId="0" fontId="13" fillId="0" borderId="0" xfId="0" applyFont="1" applyAlignment="1">
      <alignment vertical="center"/>
    </xf>
    <xf numFmtId="0" fontId="11" fillId="0" borderId="0" xfId="0" applyFont="1" applyBorder="1" applyAlignment="1">
      <alignment vertical="center"/>
    </xf>
    <xf numFmtId="0" fontId="12" fillId="2" borderId="6" xfId="0"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12" fillId="2" borderId="2" xfId="0" applyFont="1" applyFill="1" applyBorder="1" applyAlignment="1" applyProtection="1">
      <alignment vertical="center"/>
      <protection locked="0"/>
    </xf>
    <xf numFmtId="0" fontId="13" fillId="0" borderId="0" xfId="0" applyFont="1" applyAlignment="1">
      <alignment horizontal="center" vertical="center"/>
    </xf>
    <xf numFmtId="179" fontId="11" fillId="0" borderId="0" xfId="0" applyNumberFormat="1" applyFont="1" applyAlignment="1">
      <alignment vertical="center"/>
    </xf>
    <xf numFmtId="0" fontId="15" fillId="0" borderId="0" xfId="0" applyFont="1" applyBorder="1" applyAlignment="1" applyProtection="1">
      <alignment horizontal="distributed" vertical="center" wrapText="1"/>
    </xf>
    <xf numFmtId="49" fontId="6" fillId="0" borderId="7" xfId="0" applyNumberFormat="1" applyFont="1" applyBorder="1" applyAlignment="1" applyProtection="1">
      <alignment vertical="center"/>
    </xf>
    <xf numFmtId="49" fontId="6" fillId="0" borderId="0" xfId="0" applyNumberFormat="1" applyFont="1" applyAlignment="1" applyProtection="1">
      <alignment vertical="center"/>
    </xf>
    <xf numFmtId="0" fontId="26" fillId="0" borderId="0" xfId="0" applyFont="1" applyProtection="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28"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7" xfId="0"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0" fillId="0" borderId="26" xfId="0" applyBorder="1" applyAlignment="1">
      <alignment vertical="center"/>
    </xf>
    <xf numFmtId="0" fontId="0" fillId="0" borderId="24" xfId="0" applyBorder="1" applyAlignment="1">
      <alignment vertical="center"/>
    </xf>
    <xf numFmtId="0" fontId="0" fillId="0" borderId="31" xfId="0" applyBorder="1" applyAlignment="1">
      <alignment vertical="center"/>
    </xf>
    <xf numFmtId="0" fontId="0" fillId="0" borderId="22" xfId="0" applyBorder="1" applyAlignment="1">
      <alignment horizontal="center" vertical="center"/>
    </xf>
    <xf numFmtId="0" fontId="0" fillId="0" borderId="30" xfId="0" applyBorder="1" applyAlignment="1">
      <alignment vertical="center"/>
    </xf>
    <xf numFmtId="0" fontId="0" fillId="0" borderId="32" xfId="0" applyBorder="1" applyAlignment="1">
      <alignment vertical="center"/>
    </xf>
    <xf numFmtId="38" fontId="0" fillId="0" borderId="0" xfId="0" applyNumberFormat="1" applyBorder="1" applyAlignment="1">
      <alignment vertical="center"/>
    </xf>
    <xf numFmtId="3" fontId="0" fillId="0" borderId="0" xfId="0" applyNumberFormat="1" applyBorder="1" applyAlignment="1">
      <alignment vertical="center"/>
    </xf>
    <xf numFmtId="0" fontId="13" fillId="3" borderId="0" xfId="0" applyFont="1" applyFill="1" applyAlignment="1">
      <alignment horizontal="center" vertical="center"/>
    </xf>
    <xf numFmtId="0" fontId="27" fillId="0" borderId="0" xfId="0" applyFont="1" applyAlignment="1">
      <alignment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35" xfId="0" applyNumberFormat="1" applyFont="1" applyFill="1" applyBorder="1" applyAlignment="1">
      <alignment horizontal="center" vertical="center"/>
    </xf>
    <xf numFmtId="0" fontId="13" fillId="3" borderId="36" xfId="0" applyNumberFormat="1" applyFont="1" applyFill="1" applyBorder="1" applyAlignment="1">
      <alignment horizontal="center" vertical="center"/>
    </xf>
    <xf numFmtId="0" fontId="13" fillId="3" borderId="33" xfId="0" applyNumberFormat="1" applyFont="1" applyFill="1" applyBorder="1" applyAlignment="1">
      <alignment horizontal="center" vertical="center"/>
    </xf>
    <xf numFmtId="0" fontId="13" fillId="3" borderId="34" xfId="0" applyNumberFormat="1" applyFont="1" applyFill="1" applyBorder="1" applyAlignment="1">
      <alignment horizontal="center" vertical="center"/>
    </xf>
    <xf numFmtId="0" fontId="13" fillId="3" borderId="37" xfId="0" applyNumberFormat="1" applyFont="1" applyFill="1" applyBorder="1" applyAlignment="1">
      <alignment horizontal="center" vertical="center"/>
    </xf>
    <xf numFmtId="0" fontId="13" fillId="3" borderId="39" xfId="0" applyNumberFormat="1" applyFont="1" applyFill="1" applyBorder="1" applyAlignment="1">
      <alignment horizontal="center" vertical="center"/>
    </xf>
    <xf numFmtId="0" fontId="11" fillId="0" borderId="41" xfId="0" applyFont="1" applyBorder="1" applyAlignment="1">
      <alignment vertical="center"/>
    </xf>
    <xf numFmtId="0" fontId="11" fillId="0" borderId="40" xfId="0" applyFont="1" applyBorder="1" applyAlignment="1">
      <alignment vertical="center"/>
    </xf>
    <xf numFmtId="0" fontId="11" fillId="0" borderId="0" xfId="0" applyFont="1" applyAlignment="1" applyProtection="1">
      <alignment vertical="center"/>
    </xf>
    <xf numFmtId="0" fontId="11" fillId="0" borderId="0" xfId="0" applyFont="1" applyAlignment="1" applyProtection="1">
      <alignment vertical="center"/>
      <protection locked="0"/>
    </xf>
    <xf numFmtId="0" fontId="13" fillId="0" borderId="27" xfId="0" applyFont="1" applyBorder="1" applyAlignment="1">
      <alignment horizontal="center" vertical="center" wrapText="1"/>
    </xf>
    <xf numFmtId="0" fontId="13" fillId="0" borderId="0" xfId="0" applyFont="1" applyFill="1" applyAlignment="1">
      <alignment horizontal="center" vertical="center"/>
    </xf>
    <xf numFmtId="0" fontId="13" fillId="0" borderId="33" xfId="0" applyFont="1" applyBorder="1" applyAlignment="1">
      <alignment vertical="center"/>
    </xf>
    <xf numFmtId="49" fontId="13" fillId="0" borderId="28" xfId="0" applyNumberFormat="1" applyFont="1" applyBorder="1" applyAlignment="1">
      <alignment horizontal="center" vertical="center" wrapText="1"/>
    </xf>
    <xf numFmtId="0" fontId="13" fillId="3" borderId="27" xfId="0" applyFont="1" applyFill="1" applyBorder="1" applyAlignment="1">
      <alignment horizontal="center" vertical="center" wrapText="1"/>
    </xf>
    <xf numFmtId="0" fontId="0" fillId="0" borderId="0" xfId="0" applyFill="1" applyBorder="1" applyAlignment="1">
      <alignment vertical="center"/>
    </xf>
    <xf numFmtId="0" fontId="28" fillId="0" borderId="0" xfId="0" applyFont="1" applyAlignment="1">
      <alignment vertical="center"/>
    </xf>
    <xf numFmtId="0" fontId="5" fillId="0" borderId="0" xfId="0" applyFont="1" applyFill="1" applyAlignment="1">
      <alignment vertical="center"/>
    </xf>
    <xf numFmtId="38" fontId="0" fillId="0" borderId="0" xfId="0" applyNumberFormat="1" applyFill="1" applyBorder="1" applyAlignment="1">
      <alignment vertical="center"/>
    </xf>
    <xf numFmtId="38" fontId="0" fillId="0" borderId="0" xfId="0" applyNumberFormat="1" applyAlignment="1">
      <alignment vertical="center"/>
    </xf>
    <xf numFmtId="38" fontId="0" fillId="0" borderId="27" xfId="0" applyNumberFormat="1" applyBorder="1" applyAlignment="1">
      <alignment vertical="center"/>
    </xf>
    <xf numFmtId="0" fontId="19" fillId="0" borderId="42" xfId="0" applyFont="1" applyBorder="1" applyAlignment="1">
      <alignment horizontal="center" vertical="top"/>
    </xf>
    <xf numFmtId="0" fontId="19" fillId="0" borderId="43" xfId="0" applyFont="1" applyBorder="1" applyAlignment="1">
      <alignment horizontal="center" vertical="top"/>
    </xf>
    <xf numFmtId="0" fontId="32" fillId="4" borderId="44" xfId="0" applyFont="1" applyFill="1" applyBorder="1" applyAlignment="1" applyProtection="1">
      <alignment horizontal="center" vertical="center" shrinkToFit="1"/>
    </xf>
    <xf numFmtId="186" fontId="32" fillId="4" borderId="44" xfId="0" applyNumberFormat="1" applyFont="1" applyFill="1" applyBorder="1" applyAlignment="1" applyProtection="1">
      <alignment horizontal="center" vertical="center"/>
    </xf>
    <xf numFmtId="186" fontId="33" fillId="4" borderId="44" xfId="0" applyNumberFormat="1" applyFont="1" applyFill="1" applyBorder="1" applyAlignment="1" applyProtection="1">
      <alignment horizontal="center" vertical="center"/>
    </xf>
    <xf numFmtId="186" fontId="33" fillId="4" borderId="23" xfId="0" applyNumberFormat="1" applyFont="1" applyFill="1" applyBorder="1" applyAlignment="1" applyProtection="1">
      <alignment horizontal="center" vertical="center"/>
    </xf>
    <xf numFmtId="0" fontId="32" fillId="4" borderId="33" xfId="0" applyFont="1" applyFill="1" applyBorder="1" applyAlignment="1" applyProtection="1">
      <alignment horizontal="center" vertical="center" shrinkToFit="1"/>
    </xf>
    <xf numFmtId="186" fontId="32" fillId="0" borderId="33" xfId="0" applyNumberFormat="1" applyFont="1" applyBorder="1" applyAlignment="1" applyProtection="1">
      <alignment vertical="center"/>
    </xf>
    <xf numFmtId="0" fontId="32" fillId="4" borderId="35" xfId="0" applyFont="1" applyFill="1" applyBorder="1" applyAlignment="1" applyProtection="1">
      <alignment horizontal="center" vertical="center" shrinkToFit="1"/>
    </xf>
    <xf numFmtId="186" fontId="32" fillId="4" borderId="33" xfId="0" applyNumberFormat="1" applyFont="1" applyFill="1" applyBorder="1" applyAlignment="1" applyProtection="1">
      <alignment horizontal="center" vertical="center"/>
    </xf>
    <xf numFmtId="186" fontId="33" fillId="4" borderId="33" xfId="0" applyNumberFormat="1" applyFont="1" applyFill="1" applyBorder="1" applyAlignment="1" applyProtection="1">
      <alignment horizontal="center" vertical="center"/>
    </xf>
    <xf numFmtId="0" fontId="33" fillId="0" borderId="23" xfId="0" applyFont="1" applyBorder="1" applyAlignment="1" applyProtection="1">
      <alignment horizontal="center" vertical="center"/>
    </xf>
    <xf numFmtId="0" fontId="33" fillId="0" borderId="26" xfId="0" applyFont="1" applyBorder="1" applyAlignment="1" applyProtection="1">
      <alignment horizontal="center" vertical="center"/>
    </xf>
    <xf numFmtId="0" fontId="33" fillId="0" borderId="0" xfId="0" applyFont="1" applyAlignment="1" applyProtection="1">
      <alignment vertical="center"/>
    </xf>
    <xf numFmtId="186" fontId="33" fillId="0" borderId="0" xfId="0" applyNumberFormat="1" applyFont="1" applyAlignment="1" applyProtection="1">
      <alignment vertical="center"/>
    </xf>
    <xf numFmtId="0" fontId="33" fillId="0" borderId="0" xfId="0" applyFont="1" applyFill="1" applyAlignment="1" applyProtection="1">
      <alignment vertical="center"/>
    </xf>
    <xf numFmtId="186" fontId="33" fillId="0" borderId="33" xfId="0" applyNumberFormat="1" applyFont="1" applyBorder="1" applyAlignment="1" applyProtection="1">
      <alignment vertical="center"/>
    </xf>
    <xf numFmtId="186" fontId="33" fillId="0" borderId="32" xfId="0" applyNumberFormat="1" applyFont="1" applyBorder="1" applyAlignment="1" applyProtection="1">
      <alignment vertical="center"/>
    </xf>
    <xf numFmtId="186" fontId="32" fillId="0" borderId="35" xfId="0" applyNumberFormat="1" applyFont="1" applyBorder="1" applyAlignment="1" applyProtection="1">
      <alignment vertical="center"/>
    </xf>
    <xf numFmtId="186" fontId="33" fillId="0" borderId="35" xfId="0" applyNumberFormat="1" applyFont="1" applyBorder="1" applyAlignment="1" applyProtection="1">
      <alignment vertical="center"/>
    </xf>
    <xf numFmtId="186" fontId="33" fillId="0" borderId="32" xfId="0" applyNumberFormat="1" applyFont="1" applyFill="1" applyBorder="1" applyAlignment="1" applyProtection="1">
      <alignment vertical="center"/>
    </xf>
    <xf numFmtId="186" fontId="33" fillId="0" borderId="0" xfId="0" applyNumberFormat="1" applyFont="1" applyFill="1" applyAlignment="1" applyProtection="1">
      <alignment vertical="center"/>
    </xf>
    <xf numFmtId="186" fontId="0" fillId="0" borderId="0" xfId="0" applyNumberFormat="1" applyFill="1" applyBorder="1" applyAlignment="1">
      <alignment vertical="center"/>
    </xf>
    <xf numFmtId="186" fontId="0" fillId="0" borderId="0" xfId="0" applyNumberFormat="1" applyBorder="1" applyAlignment="1">
      <alignment vertical="center"/>
    </xf>
    <xf numFmtId="0" fontId="0" fillId="0" borderId="22" xfId="0" applyBorder="1" applyAlignment="1">
      <alignment vertical="center"/>
    </xf>
    <xf numFmtId="0" fontId="0" fillId="0" borderId="0" xfId="0" applyAlignment="1">
      <alignment vertical="center"/>
    </xf>
    <xf numFmtId="0" fontId="0" fillId="0" borderId="25" xfId="0" applyBorder="1" applyAlignment="1">
      <alignment vertical="center"/>
    </xf>
    <xf numFmtId="0" fontId="0" fillId="0" borderId="0" xfId="0" applyBorder="1" applyAlignment="1">
      <alignment vertical="center"/>
    </xf>
    <xf numFmtId="186" fontId="0" fillId="0" borderId="25" xfId="0" applyNumberFormat="1" applyFill="1" applyBorder="1" applyAlignment="1">
      <alignment vertical="center"/>
    </xf>
    <xf numFmtId="186" fontId="0" fillId="0" borderId="25" xfId="0" applyNumberFormat="1" applyBorder="1" applyAlignment="1">
      <alignment vertical="center"/>
    </xf>
    <xf numFmtId="0" fontId="13" fillId="3" borderId="21" xfId="0" applyFont="1" applyFill="1" applyBorder="1" applyAlignment="1">
      <alignment horizontal="center" vertical="center" wrapText="1"/>
    </xf>
    <xf numFmtId="49" fontId="13" fillId="0" borderId="23" xfId="0" applyNumberFormat="1" applyFont="1" applyBorder="1" applyAlignment="1">
      <alignment horizontal="center" vertical="center" wrapText="1"/>
    </xf>
    <xf numFmtId="0" fontId="13" fillId="3" borderId="22" xfId="0" applyFont="1" applyFill="1" applyBorder="1" applyAlignment="1">
      <alignment horizontal="center" vertical="center" wrapText="1"/>
    </xf>
    <xf numFmtId="49" fontId="13" fillId="0" borderId="152" xfId="0" applyNumberFormat="1" applyFont="1" applyBorder="1" applyAlignment="1">
      <alignment horizontal="center" vertical="center" wrapText="1"/>
    </xf>
    <xf numFmtId="0" fontId="13" fillId="0" borderId="22"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lignment vertical="center"/>
    </xf>
    <xf numFmtId="0" fontId="0" fillId="5" borderId="0" xfId="0" applyFill="1" applyAlignment="1">
      <alignment horizontal="center" vertical="center" wrapText="1"/>
    </xf>
    <xf numFmtId="0" fontId="0" fillId="5" borderId="0" xfId="0" applyFill="1" applyBorder="1" applyAlignment="1">
      <alignment horizontal="center" vertical="center"/>
    </xf>
    <xf numFmtId="0" fontId="0" fillId="5" borderId="22" xfId="0" applyFill="1" applyBorder="1" applyAlignment="1">
      <alignment vertical="center"/>
    </xf>
    <xf numFmtId="0" fontId="0" fillId="5" borderId="0" xfId="0" applyFill="1" applyBorder="1" applyAlignment="1">
      <alignment vertical="center"/>
    </xf>
    <xf numFmtId="0" fontId="0" fillId="5" borderId="25" xfId="0" applyFill="1" applyBorder="1" applyAlignment="1">
      <alignment vertical="center"/>
    </xf>
    <xf numFmtId="0" fontId="0" fillId="5" borderId="23" xfId="0" applyFill="1" applyBorder="1" applyAlignment="1">
      <alignment vertical="center"/>
    </xf>
    <xf numFmtId="0" fontId="0" fillId="5" borderId="28" xfId="0" applyFill="1" applyBorder="1" applyAlignment="1">
      <alignment vertical="center"/>
    </xf>
    <xf numFmtId="0" fontId="0" fillId="5" borderId="26" xfId="0" applyFill="1" applyBorder="1" applyAlignment="1">
      <alignment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129" xfId="0" applyBorder="1" applyAlignment="1">
      <alignment horizontal="center" vertical="center"/>
    </xf>
    <xf numFmtId="0" fontId="0" fillId="0" borderId="144" xfId="0" applyBorder="1" applyAlignment="1">
      <alignment horizontal="center" vertical="center"/>
    </xf>
    <xf numFmtId="0" fontId="11" fillId="0" borderId="129" xfId="0" applyFont="1" applyBorder="1" applyAlignment="1">
      <alignment vertical="center"/>
    </xf>
    <xf numFmtId="0" fontId="11" fillId="0" borderId="29" xfId="0" applyFont="1" applyBorder="1" applyAlignment="1">
      <alignment vertical="center"/>
    </xf>
    <xf numFmtId="0" fontId="0" fillId="0" borderId="29" xfId="0" applyBorder="1" applyAlignment="1">
      <alignment horizontal="center" vertical="center"/>
    </xf>
    <xf numFmtId="0" fontId="0" fillId="0" borderId="160" xfId="0" applyBorder="1" applyAlignment="1">
      <alignment horizontal="center" vertical="center"/>
    </xf>
    <xf numFmtId="0" fontId="0" fillId="0" borderId="161" xfId="0" applyBorder="1" applyAlignment="1">
      <alignment vertical="center"/>
    </xf>
    <xf numFmtId="0" fontId="11" fillId="0" borderId="137" xfId="0" applyFont="1" applyBorder="1" applyAlignment="1">
      <alignment horizontal="center" vertical="center"/>
    </xf>
    <xf numFmtId="0" fontId="11" fillId="0" borderId="35" xfId="0" applyFont="1" applyBorder="1" applyAlignment="1">
      <alignment horizontal="center" vertical="center"/>
    </xf>
    <xf numFmtId="0" fontId="11" fillId="0" borderId="24" xfId="0" applyFont="1" applyBorder="1" applyAlignment="1">
      <alignment horizontal="center" vertical="center"/>
    </xf>
    <xf numFmtId="0" fontId="11" fillId="0" borderId="36" xfId="0" applyFont="1" applyBorder="1" applyAlignment="1">
      <alignment horizontal="center" vertical="center"/>
    </xf>
    <xf numFmtId="0" fontId="11" fillId="0" borderId="162" xfId="0" applyFont="1" applyBorder="1" applyAlignment="1">
      <alignment horizontal="center" vertical="center"/>
    </xf>
    <xf numFmtId="0" fontId="11" fillId="0" borderId="33" xfId="0" applyFont="1" applyBorder="1" applyAlignment="1">
      <alignment vertical="center"/>
    </xf>
    <xf numFmtId="0" fontId="11" fillId="0" borderId="30" xfId="0" applyFont="1" applyBorder="1" applyAlignment="1">
      <alignment horizontal="center" vertical="center"/>
    </xf>
    <xf numFmtId="0" fontId="11" fillId="0" borderId="39" xfId="0" applyFont="1" applyBorder="1" applyAlignment="1">
      <alignment vertical="center"/>
    </xf>
    <xf numFmtId="0" fontId="11" fillId="0" borderId="34" xfId="0" applyFont="1" applyBorder="1" applyAlignment="1">
      <alignment horizontal="center" vertical="center"/>
    </xf>
    <xf numFmtId="0" fontId="11" fillId="0" borderId="162" xfId="0" applyFont="1" applyBorder="1" applyAlignment="1">
      <alignment vertical="center"/>
    </xf>
    <xf numFmtId="0" fontId="11" fillId="0" borderId="34" xfId="0" applyFont="1" applyBorder="1" applyAlignment="1">
      <alignment vertical="center"/>
    </xf>
    <xf numFmtId="0" fontId="11" fillId="0" borderId="163" xfId="0" applyFont="1" applyBorder="1" applyAlignment="1">
      <alignment vertical="center"/>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12" xfId="1" applyNumberFormat="1" applyFont="1" applyBorder="1" applyAlignment="1">
      <alignment vertical="center" shrinkToFit="1"/>
    </xf>
    <xf numFmtId="179" fontId="12" fillId="0" borderId="13" xfId="1" applyNumberFormat="1" applyFont="1" applyBorder="1" applyAlignment="1">
      <alignment vertical="center" shrinkToFit="1"/>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80" fontId="12" fillId="0" borderId="13" xfId="1" applyNumberFormat="1" applyFont="1" applyBorder="1" applyAlignment="1">
      <alignment vertical="center" shrinkToFit="1"/>
    </xf>
    <xf numFmtId="0" fontId="13" fillId="3" borderId="164" xfId="0" applyNumberFormat="1" applyFont="1" applyFill="1" applyBorder="1" applyAlignment="1">
      <alignment horizontal="center" vertical="center"/>
    </xf>
    <xf numFmtId="0" fontId="13" fillId="3" borderId="25" xfId="0" applyNumberFormat="1" applyFont="1" applyFill="1" applyBorder="1" applyAlignment="1">
      <alignment horizontal="center" vertical="center"/>
    </xf>
    <xf numFmtId="0" fontId="13" fillId="3" borderId="26" xfId="0" applyNumberFormat="1" applyFont="1" applyFill="1" applyBorder="1" applyAlignment="1">
      <alignment horizontal="center" vertical="center"/>
    </xf>
    <xf numFmtId="0" fontId="13" fillId="3" borderId="165" xfId="0" applyNumberFormat="1" applyFont="1" applyFill="1" applyBorder="1" applyAlignment="1">
      <alignment horizontal="center" vertical="center"/>
    </xf>
    <xf numFmtId="0" fontId="13" fillId="3" borderId="31" xfId="0" applyNumberFormat="1" applyFont="1" applyFill="1" applyBorder="1" applyAlignment="1">
      <alignment horizontal="center" vertical="center"/>
    </xf>
    <xf numFmtId="0" fontId="13" fillId="3" borderId="32" xfId="0" applyNumberFormat="1" applyFont="1" applyFill="1" applyBorder="1" applyAlignment="1">
      <alignment horizontal="center" vertical="center"/>
    </xf>
    <xf numFmtId="0" fontId="13" fillId="3" borderId="166" xfId="0" applyNumberFormat="1" applyFont="1" applyFill="1" applyBorder="1" applyAlignment="1">
      <alignment horizontal="center" vertical="center"/>
    </xf>
    <xf numFmtId="0" fontId="13" fillId="3" borderId="149" xfId="0" applyNumberFormat="1" applyFont="1" applyFill="1" applyBorder="1" applyAlignment="1">
      <alignment horizontal="center" vertical="center"/>
    </xf>
    <xf numFmtId="0" fontId="13" fillId="3" borderId="141" xfId="0" applyNumberFormat="1" applyFont="1" applyFill="1" applyBorder="1" applyAlignment="1">
      <alignment horizontal="center" vertical="center"/>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0" fontId="13" fillId="0" borderId="27" xfId="0" applyFont="1" applyBorder="1" applyAlignment="1">
      <alignment horizontal="center" vertical="center" wrapText="1"/>
    </xf>
    <xf numFmtId="49" fontId="13" fillId="5" borderId="28" xfId="0" applyNumberFormat="1"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2" fillId="0" borderId="44" xfId="0" applyFont="1" applyBorder="1" applyAlignment="1" applyProtection="1">
      <alignment horizontal="center" vertical="center"/>
    </xf>
    <xf numFmtId="0" fontId="12" fillId="0" borderId="35" xfId="0" applyFont="1" applyBorder="1" applyAlignment="1">
      <alignment vertical="center"/>
    </xf>
    <xf numFmtId="0" fontId="12" fillId="0" borderId="35" xfId="0" applyFont="1" applyBorder="1" applyAlignment="1" applyProtection="1">
      <alignment horizontal="center" vertical="center"/>
    </xf>
    <xf numFmtId="0" fontId="12" fillId="0" borderId="33" xfId="0" applyFont="1" applyBorder="1" applyAlignment="1" applyProtection="1">
      <alignment horizontal="center" vertical="center"/>
    </xf>
    <xf numFmtId="0" fontId="11" fillId="0" borderId="44" xfId="0" applyFont="1" applyBorder="1" applyAlignment="1">
      <alignment horizontal="center" vertical="center"/>
    </xf>
    <xf numFmtId="179" fontId="12" fillId="0" borderId="35" xfId="0" applyNumberFormat="1" applyFont="1" applyBorder="1" applyAlignment="1" applyProtection="1">
      <alignment horizontal="right" vertical="center"/>
    </xf>
    <xf numFmtId="0" fontId="11" fillId="0" borderId="21" xfId="0" applyFont="1" applyBorder="1" applyAlignment="1">
      <alignment horizontal="center" vertical="center"/>
    </xf>
    <xf numFmtId="179" fontId="12" fillId="0" borderId="24" xfId="0" applyNumberFormat="1" applyFont="1" applyBorder="1" applyAlignment="1" applyProtection="1">
      <alignment horizontal="right" vertical="center"/>
    </xf>
    <xf numFmtId="179" fontId="12" fillId="0" borderId="44" xfId="0" applyNumberFormat="1" applyFont="1" applyBorder="1" applyAlignment="1" applyProtection="1">
      <alignment horizontal="right" vertical="center"/>
    </xf>
    <xf numFmtId="0" fontId="3" fillId="0" borderId="44" xfId="0" applyFont="1" applyBorder="1" applyAlignment="1">
      <alignment horizontal="center" vertical="center"/>
    </xf>
    <xf numFmtId="179" fontId="37" fillId="0" borderId="111" xfId="0" applyNumberFormat="1" applyFont="1" applyBorder="1" applyAlignment="1">
      <alignment horizontal="right" vertical="center"/>
    </xf>
    <xf numFmtId="0" fontId="37" fillId="0" borderId="35" xfId="0" applyFont="1" applyBorder="1" applyAlignment="1">
      <alignment horizontal="center" vertical="center"/>
    </xf>
    <xf numFmtId="179" fontId="37" fillId="0" borderId="27" xfId="0" applyNumberFormat="1" applyFont="1" applyBorder="1" applyAlignment="1">
      <alignment horizontal="right" vertical="center"/>
    </xf>
    <xf numFmtId="0" fontId="37" fillId="0" borderId="24" xfId="0" applyFont="1" applyBorder="1" applyAlignment="1">
      <alignment horizontal="center" vertical="center"/>
    </xf>
    <xf numFmtId="0" fontId="37" fillId="0" borderId="111" xfId="0" applyFont="1" applyBorder="1" applyAlignment="1">
      <alignment horizontal="center" vertical="center"/>
    </xf>
    <xf numFmtId="179" fontId="37" fillId="0" borderId="35" xfId="0" applyNumberFormat="1" applyFont="1" applyBorder="1" applyAlignment="1">
      <alignment horizontal="right" vertical="center"/>
    </xf>
    <xf numFmtId="179" fontId="37" fillId="0" borderId="44" xfId="0" applyNumberFormat="1" applyFont="1" applyBorder="1" applyAlignment="1">
      <alignment horizontal="right" vertical="center"/>
    </xf>
    <xf numFmtId="179" fontId="12" fillId="0" borderId="44" xfId="0" applyNumberFormat="1" applyFont="1" applyBorder="1" applyAlignment="1">
      <alignment horizontal="right" vertical="center"/>
    </xf>
    <xf numFmtId="0" fontId="3" fillId="0" borderId="111" xfId="0" applyFont="1" applyBorder="1" applyAlignment="1">
      <alignment horizontal="center" vertical="center"/>
    </xf>
    <xf numFmtId="0" fontId="0" fillId="0" borderId="0" xfId="0" applyBorder="1" applyAlignment="1">
      <alignment vertical="center"/>
    </xf>
    <xf numFmtId="0" fontId="0" fillId="0" borderId="0" xfId="0" applyFill="1" applyAlignment="1">
      <alignment horizontal="center" vertical="center" wrapText="1"/>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168" xfId="0" applyBorder="1" applyAlignment="1">
      <alignment vertical="center"/>
    </xf>
    <xf numFmtId="0" fontId="0" fillId="0" borderId="167" xfId="0" applyBorder="1" applyAlignment="1">
      <alignment vertical="center"/>
    </xf>
    <xf numFmtId="0" fontId="0" fillId="0" borderId="0" xfId="0" applyAlignment="1">
      <alignment vertical="center"/>
    </xf>
    <xf numFmtId="0" fontId="0" fillId="6" borderId="0" xfId="0" applyFill="1" applyAlignment="1">
      <alignment vertical="center" wrapText="1"/>
    </xf>
    <xf numFmtId="0" fontId="0" fillId="6" borderId="0" xfId="0" applyFill="1" applyAlignment="1">
      <alignment horizontal="center" vertical="center" wrapText="1"/>
    </xf>
    <xf numFmtId="0" fontId="0" fillId="0" borderId="0" xfId="0" applyAlignment="1">
      <alignment vertical="center"/>
    </xf>
    <xf numFmtId="0" fontId="0" fillId="0" borderId="0" xfId="0" applyAlignment="1">
      <alignment vertical="center"/>
    </xf>
    <xf numFmtId="0" fontId="0" fillId="0" borderId="0" xfId="0" applyBorder="1" applyAlignment="1">
      <alignment vertical="center"/>
    </xf>
    <xf numFmtId="0" fontId="0" fillId="0" borderId="169" xfId="0" applyBorder="1" applyAlignment="1">
      <alignment vertical="center"/>
    </xf>
    <xf numFmtId="0" fontId="0" fillId="0" borderId="0" xfId="0" applyAlignment="1">
      <alignment vertical="center"/>
    </xf>
    <xf numFmtId="0" fontId="0" fillId="6" borderId="0" xfId="0" applyFill="1" applyAlignment="1">
      <alignment vertical="center"/>
    </xf>
    <xf numFmtId="0" fontId="4" fillId="0" borderId="6" xfId="0" applyFont="1" applyBorder="1" applyAlignment="1" applyProtection="1">
      <alignment horizontal="center"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4" fillId="0" borderId="0" xfId="0" applyFont="1" applyBorder="1" applyAlignment="1">
      <alignment vertical="center" wrapText="1"/>
    </xf>
    <xf numFmtId="0" fontId="14" fillId="0" borderId="0" xfId="0" applyFont="1" applyAlignment="1">
      <alignment horizontal="left" vertical="center"/>
    </xf>
    <xf numFmtId="0" fontId="9" fillId="0" borderId="0" xfId="0" applyFont="1" applyFill="1" applyBorder="1" applyAlignment="1" applyProtection="1">
      <alignment vertical="center" wrapText="1"/>
    </xf>
    <xf numFmtId="0" fontId="14" fillId="0" borderId="0" xfId="0" applyFont="1" applyFill="1" applyAlignment="1" applyProtection="1">
      <alignment horizontal="left" vertical="center"/>
    </xf>
    <xf numFmtId="0" fontId="15" fillId="0" borderId="0" xfId="0" applyFont="1" applyBorder="1" applyAlignment="1">
      <alignment vertical="center" wrapText="1"/>
    </xf>
    <xf numFmtId="0" fontId="20" fillId="0" borderId="0" xfId="0" applyFont="1" applyBorder="1" applyAlignment="1">
      <alignment vertical="center" wrapText="1"/>
    </xf>
    <xf numFmtId="0" fontId="8" fillId="0" borderId="0" xfId="0" applyFont="1" applyBorder="1" applyAlignment="1">
      <alignment vertical="center" wrapText="1"/>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120" xfId="0" applyFont="1" applyFill="1" applyBorder="1" applyAlignment="1">
      <alignment horizontal="center" vertical="center"/>
    </xf>
    <xf numFmtId="180" fontId="12" fillId="0" borderId="5" xfId="1" applyNumberFormat="1" applyFont="1" applyFill="1" applyBorder="1" applyAlignment="1">
      <alignment vertical="center" shrinkToFit="1"/>
    </xf>
    <xf numFmtId="0" fontId="6" fillId="0" borderId="0" xfId="0" applyFont="1" applyBorder="1" applyAlignment="1">
      <alignment horizontal="center" vertical="center"/>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38" fontId="21" fillId="0" borderId="17" xfId="1" applyFont="1" applyFill="1" applyBorder="1" applyAlignment="1">
      <alignment horizontal="center" vertical="top"/>
    </xf>
    <xf numFmtId="0" fontId="4" fillId="0" borderId="56" xfId="0" applyFont="1" applyFill="1" applyBorder="1" applyAlignment="1">
      <alignment horizontal="center" vertical="center"/>
    </xf>
    <xf numFmtId="0" fontId="4" fillId="0" borderId="98" xfId="0" applyFont="1" applyFill="1" applyBorder="1" applyAlignment="1">
      <alignment horizontal="center" vertical="center"/>
    </xf>
    <xf numFmtId="0" fontId="4" fillId="0" borderId="20" xfId="0" applyFont="1" applyFill="1" applyBorder="1" applyAlignment="1">
      <alignment horizontal="center" vertical="center"/>
    </xf>
    <xf numFmtId="0" fontId="13" fillId="0" borderId="0" xfId="0" applyFont="1" applyFill="1" applyBorder="1" applyAlignment="1" applyProtection="1">
      <alignment wrapText="1"/>
    </xf>
    <xf numFmtId="0" fontId="5" fillId="0" borderId="0" xfId="0" applyFont="1" applyAlignment="1">
      <alignment horizontal="left" vertical="center"/>
    </xf>
    <xf numFmtId="0" fontId="6" fillId="0" borderId="0" xfId="0" applyFont="1" applyBorder="1" applyAlignment="1">
      <alignment horizontal="left" vertical="center"/>
    </xf>
    <xf numFmtId="0" fontId="11" fillId="0" borderId="0" xfId="0" applyFont="1" applyBorder="1" applyAlignment="1" applyProtection="1">
      <alignment horizontal="center" vertical="center"/>
    </xf>
    <xf numFmtId="0" fontId="23" fillId="0" borderId="0" xfId="0" applyFont="1" applyFill="1" applyBorder="1" applyAlignment="1" applyProtection="1">
      <alignment horizontal="center"/>
    </xf>
    <xf numFmtId="0" fontId="3" fillId="0" borderId="0" xfId="0" applyFont="1" applyBorder="1" applyAlignment="1">
      <alignment horizontal="center"/>
    </xf>
    <xf numFmtId="38" fontId="21" fillId="0" borderId="17" xfId="1" applyFont="1" applyBorder="1" applyAlignment="1">
      <alignment horizontal="center" vertical="top"/>
    </xf>
    <xf numFmtId="0" fontId="11" fillId="0" borderId="0" xfId="0" applyFont="1" applyFill="1" applyBorder="1" applyAlignment="1" applyProtection="1">
      <alignment horizontal="center" vertical="center"/>
    </xf>
    <xf numFmtId="0" fontId="13" fillId="0" borderId="0" xfId="0" applyFont="1" applyFill="1" applyBorder="1" applyAlignment="1" applyProtection="1">
      <alignment wrapText="1" shrinkToFit="1"/>
    </xf>
    <xf numFmtId="0" fontId="19" fillId="0" borderId="0" xfId="0" applyFont="1" applyBorder="1" applyAlignment="1">
      <alignment horizontal="center" vertical="top"/>
    </xf>
    <xf numFmtId="38" fontId="6" fillId="0" borderId="5" xfId="1" applyFont="1" applyFill="1" applyBorder="1" applyAlignment="1">
      <alignment horizontal="right" vertical="top" shrinkToFit="1"/>
    </xf>
    <xf numFmtId="179" fontId="12" fillId="0" borderId="12" xfId="1" applyNumberFormat="1" applyFont="1" applyFill="1" applyBorder="1" applyAlignment="1">
      <alignment vertical="center" shrinkToFit="1"/>
    </xf>
    <xf numFmtId="179" fontId="12" fillId="0" borderId="13" xfId="1" applyNumberFormat="1" applyFont="1" applyFill="1" applyBorder="1" applyAlignment="1">
      <alignment vertical="center" shrinkToFit="1"/>
    </xf>
    <xf numFmtId="0" fontId="3" fillId="0" borderId="0" xfId="0" applyFont="1" applyFill="1" applyAlignment="1">
      <alignment vertical="center"/>
    </xf>
    <xf numFmtId="182" fontId="12" fillId="0" borderId="0" xfId="1" applyNumberFormat="1" applyFont="1" applyFill="1" applyBorder="1" applyAlignment="1">
      <alignment vertical="center" shrinkToFit="1"/>
    </xf>
    <xf numFmtId="0" fontId="4" fillId="0" borderId="0" xfId="0" applyFont="1" applyFill="1" applyBorder="1" applyAlignment="1">
      <alignment vertical="center" wrapText="1"/>
    </xf>
    <xf numFmtId="0" fontId="39" fillId="0" borderId="0" xfId="0" applyFont="1" applyAlignment="1" applyProtection="1">
      <alignment vertical="center" wrapText="1"/>
    </xf>
    <xf numFmtId="0" fontId="39" fillId="0" borderId="0" xfId="0" applyFont="1" applyAlignment="1" applyProtection="1">
      <alignment vertical="center"/>
    </xf>
    <xf numFmtId="0" fontId="22" fillId="0" borderId="0" xfId="0" applyFont="1" applyProtection="1"/>
    <xf numFmtId="0" fontId="39" fillId="0" borderId="0" xfId="0" applyFont="1" applyAlignment="1" applyProtection="1"/>
    <xf numFmtId="0" fontId="22" fillId="0" borderId="0" xfId="0" applyFont="1" applyAlignment="1" applyProtection="1"/>
    <xf numFmtId="0" fontId="39" fillId="0" borderId="192" xfId="0" applyFont="1" applyBorder="1" applyAlignment="1" applyProtection="1"/>
    <xf numFmtId="0" fontId="39" fillId="0" borderId="180" xfId="0" applyFont="1" applyBorder="1" applyAlignment="1" applyProtection="1"/>
    <xf numFmtId="0" fontId="39" fillId="0" borderId="181" xfId="0" applyFont="1" applyBorder="1" applyAlignment="1" applyProtection="1"/>
    <xf numFmtId="0" fontId="22" fillId="0" borderId="0" xfId="0" applyFont="1" applyBorder="1" applyAlignment="1" applyProtection="1"/>
    <xf numFmtId="0" fontId="22" fillId="0" borderId="0" xfId="0" applyFont="1" applyBorder="1" applyProtection="1"/>
    <xf numFmtId="186" fontId="22" fillId="0" borderId="0" xfId="0" applyNumberFormat="1" applyFont="1" applyBorder="1" applyAlignment="1" applyProtection="1"/>
    <xf numFmtId="0" fontId="39" fillId="0" borderId="0" xfId="0" applyFont="1" applyBorder="1" applyAlignment="1" applyProtection="1"/>
    <xf numFmtId="0" fontId="22" fillId="0" borderId="0" xfId="0" applyFont="1" applyAlignment="1" applyProtection="1">
      <alignment vertical="center"/>
    </xf>
    <xf numFmtId="0" fontId="3" fillId="0" borderId="0" xfId="0" applyFont="1" applyAlignment="1"/>
    <xf numFmtId="0" fontId="6" fillId="0" borderId="0" xfId="0" applyFont="1" applyBorder="1" applyAlignment="1"/>
    <xf numFmtId="0" fontId="3" fillId="0" borderId="0" xfId="0" applyFont="1" applyBorder="1" applyAlignment="1"/>
    <xf numFmtId="0" fontId="5" fillId="0" borderId="0" xfId="0" applyFont="1" applyBorder="1" applyAlignment="1">
      <alignment horizontal="left" vertical="center"/>
    </xf>
    <xf numFmtId="0" fontId="15" fillId="0" borderId="0" xfId="0" applyNumberFormat="1" applyFont="1" applyBorder="1" applyAlignment="1">
      <alignment vertical="center"/>
    </xf>
    <xf numFmtId="0" fontId="6" fillId="0" borderId="0" xfId="0" applyNumberFormat="1" applyFont="1" applyBorder="1" applyAlignment="1">
      <alignment horizontal="right" vertical="center"/>
    </xf>
    <xf numFmtId="183" fontId="22" fillId="0" borderId="0" xfId="0" applyNumberFormat="1" applyFont="1" applyFill="1" applyBorder="1" applyAlignment="1" applyProtection="1">
      <alignment horizontal="right" vertical="center"/>
    </xf>
    <xf numFmtId="177" fontId="22" fillId="0" borderId="0" xfId="0" applyNumberFormat="1" applyFont="1" applyFill="1" applyBorder="1" applyAlignment="1" applyProtection="1">
      <alignment horizontal="center" vertical="center"/>
    </xf>
    <xf numFmtId="0" fontId="6" fillId="0" borderId="0" xfId="0" applyNumberFormat="1" applyFont="1" applyBorder="1" applyAlignment="1">
      <alignment horizontal="left" vertical="center"/>
    </xf>
    <xf numFmtId="178" fontId="22" fillId="0" borderId="0" xfId="0" applyNumberFormat="1" applyFont="1" applyFill="1" applyBorder="1" applyAlignment="1" applyProtection="1">
      <alignment horizontal="left" vertical="center"/>
    </xf>
    <xf numFmtId="0" fontId="6" fillId="0" borderId="0" xfId="0" applyNumberFormat="1" applyFont="1" applyBorder="1" applyAlignment="1">
      <alignment horizontal="center" vertical="center"/>
    </xf>
    <xf numFmtId="0" fontId="11" fillId="0" borderId="0" xfId="0" applyFont="1" applyFill="1" applyBorder="1" applyAlignment="1" applyProtection="1">
      <alignment horizontal="center"/>
    </xf>
    <xf numFmtId="0" fontId="3" fillId="0" borderId="0" xfId="0" applyFont="1" applyFill="1" applyBorder="1" applyAlignment="1" applyProtection="1"/>
    <xf numFmtId="0" fontId="6" fillId="0" borderId="0" xfId="0" applyFont="1" applyBorder="1" applyAlignment="1">
      <alignment horizontal="center"/>
    </xf>
    <xf numFmtId="0" fontId="6" fillId="0" borderId="0" xfId="0" applyFont="1" applyFill="1" applyBorder="1" applyAlignment="1" applyProtection="1">
      <alignment horizontal="center"/>
    </xf>
    <xf numFmtId="0" fontId="6" fillId="0" borderId="0" xfId="0" applyFont="1" applyFill="1" applyBorder="1" applyAlignment="1" applyProtection="1"/>
    <xf numFmtId="0" fontId="6" fillId="0" borderId="0" xfId="0" applyFont="1" applyBorder="1" applyAlignment="1">
      <alignment horizontal="distributed" vertical="center"/>
    </xf>
    <xf numFmtId="0" fontId="13" fillId="0" borderId="0" xfId="0" applyFont="1" applyBorder="1" applyAlignment="1"/>
    <xf numFmtId="0" fontId="6" fillId="0" borderId="0" xfId="0" applyFont="1" applyBorder="1" applyAlignment="1" applyProtection="1"/>
    <xf numFmtId="0" fontId="6" fillId="0" borderId="0" xfId="0" applyFont="1" applyBorder="1" applyAlignment="1" applyProtection="1">
      <alignment horizontal="right" vertical="center"/>
    </xf>
    <xf numFmtId="0" fontId="24" fillId="0" borderId="0" xfId="0" applyFont="1" applyBorder="1" applyAlignment="1">
      <alignment horizontal="center" vertical="center" textRotation="255" shrinkToFit="1"/>
    </xf>
    <xf numFmtId="0" fontId="3" fillId="0" borderId="226" xfId="0" applyFont="1" applyBorder="1" applyAlignment="1"/>
    <xf numFmtId="0" fontId="23" fillId="0" borderId="226" xfId="0" applyFont="1" applyFill="1" applyBorder="1" applyAlignment="1" applyProtection="1">
      <alignment horizontal="center"/>
    </xf>
    <xf numFmtId="0" fontId="24" fillId="0" borderId="226" xfId="0" applyFont="1" applyBorder="1" applyAlignment="1">
      <alignment horizontal="center" vertical="center" textRotation="255" shrinkToFit="1"/>
    </xf>
    <xf numFmtId="177" fontId="22" fillId="0" borderId="0" xfId="0" applyNumberFormat="1" applyFont="1" applyFill="1" applyBorder="1" applyAlignment="1" applyProtection="1">
      <alignment horizontal="right" vertical="center"/>
    </xf>
    <xf numFmtId="0" fontId="22" fillId="0" borderId="0" xfId="0" applyNumberFormat="1" applyFont="1" applyFill="1" applyBorder="1" applyAlignment="1" applyProtection="1">
      <alignment horizontal="left" vertical="center"/>
    </xf>
    <xf numFmtId="0" fontId="22" fillId="0" borderId="0" xfId="0" applyNumberFormat="1" applyFont="1" applyFill="1" applyBorder="1" applyAlignment="1" applyProtection="1">
      <alignment horizontal="right" vertical="center"/>
    </xf>
    <xf numFmtId="49" fontId="22" fillId="0" borderId="0" xfId="0" applyNumberFormat="1" applyFont="1" applyFill="1" applyBorder="1" applyAlignment="1" applyProtection="1">
      <alignment horizontal="left" vertical="center"/>
    </xf>
    <xf numFmtId="38" fontId="11" fillId="0" borderId="0" xfId="1" applyFont="1" applyBorder="1" applyAlignment="1">
      <alignment horizontal="right" vertical="center"/>
    </xf>
    <xf numFmtId="38" fontId="21" fillId="0" borderId="0" xfId="1" applyFont="1" applyBorder="1" applyAlignment="1">
      <alignment horizontal="center" vertical="top"/>
    </xf>
    <xf numFmtId="0" fontId="10" fillId="0" borderId="0" xfId="0" applyFont="1" applyBorder="1" applyAlignment="1">
      <alignment horizontal="center" vertical="center" wrapText="1"/>
    </xf>
    <xf numFmtId="0" fontId="14" fillId="0" borderId="0" xfId="0" applyFont="1" applyBorder="1" applyAlignment="1">
      <alignment horizontal="center" vertical="center"/>
    </xf>
    <xf numFmtId="0" fontId="5" fillId="0" borderId="0" xfId="0" applyFont="1" applyBorder="1" applyAlignment="1">
      <alignment horizontal="center" vertical="center"/>
    </xf>
    <xf numFmtId="38" fontId="19" fillId="0" borderId="0" xfId="1" applyFont="1" applyBorder="1" applyAlignment="1">
      <alignment horizontal="center" vertical="top"/>
    </xf>
    <xf numFmtId="38" fontId="3" fillId="0" borderId="0" xfId="1" applyFont="1" applyBorder="1"/>
    <xf numFmtId="38" fontId="19" fillId="0" borderId="0" xfId="1" applyFont="1" applyFill="1" applyBorder="1" applyAlignment="1">
      <alignment horizontal="center" vertical="top"/>
    </xf>
    <xf numFmtId="38" fontId="21" fillId="0" borderId="0" xfId="1" applyFont="1" applyFill="1" applyBorder="1" applyAlignment="1">
      <alignment horizontal="center" vertical="top"/>
    </xf>
    <xf numFmtId="38" fontId="3" fillId="0" borderId="0" xfId="1" applyFont="1" applyFill="1" applyBorder="1"/>
    <xf numFmtId="38" fontId="15" fillId="0" borderId="0" xfId="1" applyFont="1" applyBorder="1" applyAlignment="1">
      <alignment horizontal="center" vertical="center" wrapText="1"/>
    </xf>
    <xf numFmtId="0" fontId="5" fillId="0" borderId="0" xfId="0" applyFont="1" applyBorder="1" applyAlignment="1">
      <alignment vertical="center"/>
    </xf>
    <xf numFmtId="38" fontId="21" fillId="0" borderId="0" xfId="1" applyFont="1" applyBorder="1" applyAlignment="1">
      <alignment horizontal="centerContinuous" vertical="top"/>
    </xf>
    <xf numFmtId="0" fontId="3" fillId="0" borderId="0" xfId="0" applyFont="1" applyAlignment="1">
      <alignment horizontal="centerContinuous"/>
    </xf>
    <xf numFmtId="38" fontId="3" fillId="0" borderId="0" xfId="1" applyFont="1" applyBorder="1" applyAlignment="1">
      <alignment horizontal="centerContinuous"/>
    </xf>
    <xf numFmtId="0" fontId="5" fillId="0" borderId="4" xfId="0" applyFont="1" applyBorder="1" applyAlignment="1">
      <alignment vertical="center"/>
    </xf>
    <xf numFmtId="0" fontId="5" fillId="0" borderId="6" xfId="0" applyFont="1" applyBorder="1" applyAlignment="1">
      <alignment vertical="center"/>
    </xf>
    <xf numFmtId="0" fontId="5" fillId="0" borderId="5" xfId="0" applyFont="1" applyBorder="1" applyAlignment="1">
      <alignment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38" fontId="19" fillId="0" borderId="14" xfId="1" applyFont="1" applyBorder="1" applyAlignment="1">
      <alignment horizontal="center" vertical="top"/>
    </xf>
    <xf numFmtId="38" fontId="19" fillId="0" borderId="2" xfId="1" applyFont="1" applyBorder="1" applyAlignment="1">
      <alignment horizontal="center" vertical="top"/>
    </xf>
    <xf numFmtId="38" fontId="19" fillId="0" borderId="12" xfId="1" applyFont="1" applyBorder="1" applyAlignment="1">
      <alignment horizontal="center" vertical="top"/>
    </xf>
    <xf numFmtId="38" fontId="21" fillId="0" borderId="13" xfId="1" applyFont="1" applyFill="1" applyBorder="1" applyAlignment="1">
      <alignment horizontal="center" vertical="top"/>
    </xf>
    <xf numFmtId="38" fontId="3" fillId="0" borderId="11" xfId="1" applyFont="1" applyFill="1" applyBorder="1"/>
    <xf numFmtId="38" fontId="21" fillId="0" borderId="2" xfId="1" applyFont="1" applyFill="1" applyBorder="1" applyAlignment="1">
      <alignment horizontal="center" vertical="top"/>
    </xf>
    <xf numFmtId="38" fontId="21" fillId="0" borderId="12" xfId="1" applyFont="1" applyFill="1" applyBorder="1" applyAlignment="1">
      <alignment horizontal="center" vertical="top"/>
    </xf>
    <xf numFmtId="38" fontId="21" fillId="0" borderId="13" xfId="1" applyFont="1" applyFill="1" applyBorder="1" applyAlignment="1">
      <alignment horizontal="centerContinuous" vertical="top"/>
    </xf>
    <xf numFmtId="38" fontId="19" fillId="0" borderId="13" xfId="1" applyFont="1" applyFill="1" applyBorder="1" applyAlignment="1">
      <alignment horizontal="centerContinuous" vertical="top"/>
    </xf>
    <xf numFmtId="38" fontId="40" fillId="0" borderId="0" xfId="1" applyFont="1" applyFill="1" applyBorder="1" applyAlignment="1">
      <alignment horizontal="center" vertical="top"/>
    </xf>
    <xf numFmtId="0" fontId="0" fillId="0" borderId="11" xfId="0" applyBorder="1" applyAlignment="1"/>
    <xf numFmtId="0" fontId="0" fillId="0" borderId="0" xfId="0" applyBorder="1" applyAlignment="1"/>
    <xf numFmtId="0" fontId="0" fillId="0" borderId="0" xfId="0" applyBorder="1" applyAlignment="1">
      <alignment horizontal="centerContinuous"/>
    </xf>
    <xf numFmtId="0" fontId="41" fillId="0" borderId="11" xfId="0" applyFont="1" applyBorder="1" applyAlignment="1">
      <alignment horizontal="centerContinuous"/>
    </xf>
    <xf numFmtId="0" fontId="5" fillId="0" borderId="226" xfId="0" applyFont="1" applyBorder="1" applyAlignment="1">
      <alignment horizontal="center" vertical="center"/>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3" xfId="1" applyNumberFormat="1" applyFont="1" applyBorder="1" applyAlignment="1">
      <alignment vertical="center" shrinkToFit="1"/>
    </xf>
    <xf numFmtId="179" fontId="12" fillId="0" borderId="11" xfId="1" applyNumberFormat="1" applyFont="1" applyFill="1" applyBorder="1" applyAlignment="1">
      <alignment vertical="center" shrinkToFit="1"/>
    </xf>
    <xf numFmtId="179" fontId="12" fillId="0" borderId="0" xfId="1" applyNumberFormat="1" applyFont="1" applyFill="1" applyBorder="1" applyAlignment="1">
      <alignment vertical="center" shrinkToFit="1"/>
    </xf>
    <xf numFmtId="179" fontId="12" fillId="0" borderId="14" xfId="1" applyNumberFormat="1" applyFont="1" applyBorder="1" applyAlignment="1">
      <alignment vertical="center" shrinkToFit="1"/>
    </xf>
    <xf numFmtId="179" fontId="12" fillId="0" borderId="2" xfId="1" applyNumberFormat="1" applyFont="1" applyBorder="1" applyAlignment="1">
      <alignment vertical="center" shrinkToFit="1"/>
    </xf>
    <xf numFmtId="179" fontId="12" fillId="0" borderId="12" xfId="1" applyNumberFormat="1" applyFont="1" applyBorder="1" applyAlignment="1">
      <alignment vertical="center" shrinkToFit="1"/>
    </xf>
    <xf numFmtId="0" fontId="12" fillId="0" borderId="14" xfId="1" applyNumberFormat="1" applyFont="1" applyFill="1" applyBorder="1" applyAlignment="1" applyProtection="1">
      <alignment horizontal="center" vertical="center" shrinkToFit="1"/>
    </xf>
    <xf numFmtId="0" fontId="12" fillId="0" borderId="12" xfId="1" applyNumberFormat="1" applyFont="1" applyFill="1" applyBorder="1" applyAlignment="1" applyProtection="1">
      <alignment horizontal="center" vertical="center" shrinkToFit="1"/>
    </xf>
    <xf numFmtId="179" fontId="12" fillId="0" borderId="14" xfId="1" applyNumberFormat="1" applyFont="1" applyFill="1" applyBorder="1" applyAlignment="1">
      <alignment vertical="center" shrinkToFit="1"/>
    </xf>
    <xf numFmtId="179" fontId="12" fillId="0" borderId="2" xfId="1" applyNumberFormat="1" applyFont="1" applyFill="1" applyBorder="1" applyAlignment="1">
      <alignment vertical="center" shrinkToFit="1"/>
    </xf>
    <xf numFmtId="180" fontId="12" fillId="0" borderId="4" xfId="1" applyNumberFormat="1" applyFont="1" applyBorder="1" applyAlignment="1">
      <alignment vertical="center" shrinkToFit="1"/>
    </xf>
    <xf numFmtId="180" fontId="12" fillId="0" borderId="6" xfId="1" applyNumberFormat="1" applyFont="1" applyBorder="1" applyAlignment="1">
      <alignment vertical="center" shrinkToFit="1"/>
    </xf>
    <xf numFmtId="180" fontId="12" fillId="0" borderId="5" xfId="1" applyNumberFormat="1" applyFont="1" applyBorder="1" applyAlignment="1">
      <alignment vertical="center" shrinkToFit="1"/>
    </xf>
    <xf numFmtId="180" fontId="12" fillId="0" borderId="4" xfId="1" applyNumberFormat="1" applyFont="1" applyFill="1" applyBorder="1" applyAlignment="1" applyProtection="1">
      <alignment vertical="center" shrinkToFit="1"/>
      <protection locked="0"/>
    </xf>
    <xf numFmtId="180" fontId="12" fillId="0" borderId="6" xfId="1" applyNumberFormat="1" applyFont="1" applyFill="1" applyBorder="1" applyAlignment="1" applyProtection="1">
      <alignment vertical="center" shrinkToFit="1"/>
      <protection locked="0"/>
    </xf>
    <xf numFmtId="182" fontId="12" fillId="0" borderId="6" xfId="1" applyNumberFormat="1" applyFont="1" applyFill="1" applyBorder="1" applyAlignment="1">
      <alignment vertical="center" shrinkToFit="1"/>
    </xf>
    <xf numFmtId="0" fontId="12" fillId="2" borderId="46" xfId="0" applyFont="1" applyFill="1" applyBorder="1" applyAlignment="1" applyProtection="1">
      <alignment horizontal="left" vertical="center" wrapText="1"/>
      <protection locked="0"/>
    </xf>
    <xf numFmtId="0" fontId="12" fillId="2" borderId="47" xfId="0" applyFont="1" applyFill="1" applyBorder="1" applyAlignment="1" applyProtection="1">
      <alignment horizontal="left" vertical="center" wrapText="1"/>
      <protection locked="0"/>
    </xf>
    <xf numFmtId="0" fontId="12" fillId="2" borderId="54" xfId="0" applyFont="1" applyFill="1" applyBorder="1" applyAlignment="1" applyProtection="1">
      <alignment horizontal="left" vertical="center" wrapText="1"/>
      <protection locked="0"/>
    </xf>
    <xf numFmtId="0" fontId="12" fillId="2" borderId="49" xfId="0" applyFont="1" applyFill="1" applyBorder="1" applyAlignment="1" applyProtection="1">
      <alignment horizontal="left" vertical="center" wrapText="1"/>
      <protection locked="0"/>
    </xf>
    <xf numFmtId="0" fontId="12" fillId="2" borderId="50" xfId="0" applyFont="1" applyFill="1" applyBorder="1" applyAlignment="1" applyProtection="1">
      <alignment horizontal="left" vertical="center" wrapText="1"/>
      <protection locked="0"/>
    </xf>
    <xf numFmtId="0" fontId="12" fillId="2" borderId="55" xfId="0" applyFont="1" applyFill="1" applyBorder="1" applyAlignment="1" applyProtection="1">
      <alignment horizontal="left" vertical="center" wrapText="1"/>
      <protection locked="0"/>
    </xf>
    <xf numFmtId="0" fontId="12" fillId="2" borderId="48" xfId="0" applyFont="1" applyFill="1" applyBorder="1" applyAlignment="1" applyProtection="1">
      <alignment horizontal="left" vertical="center" wrapText="1"/>
      <protection locked="0"/>
    </xf>
    <xf numFmtId="0" fontId="12" fillId="2" borderId="51" xfId="0" applyFont="1" applyFill="1" applyBorder="1" applyAlignment="1" applyProtection="1">
      <alignment horizontal="left" vertical="center" wrapText="1"/>
      <protection locked="0"/>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12" fillId="0" borderId="4" xfId="1" applyNumberFormat="1" applyFont="1" applyFill="1" applyBorder="1" applyAlignment="1" applyProtection="1">
      <alignment vertical="center" shrinkToFit="1"/>
      <protection locked="0"/>
    </xf>
    <xf numFmtId="0" fontId="12" fillId="0" borderId="6" xfId="1" applyNumberFormat="1" applyFont="1" applyFill="1" applyBorder="1" applyAlignment="1" applyProtection="1">
      <alignment vertical="center" shrinkToFit="1"/>
      <protection locked="0"/>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2" xfId="0" applyFont="1" applyFill="1" applyBorder="1" applyAlignment="1">
      <alignment horizontal="center" vertical="center"/>
    </xf>
    <xf numFmtId="0" fontId="11" fillId="2" borderId="52" xfId="0" applyFont="1" applyFill="1" applyBorder="1" applyAlignment="1" applyProtection="1">
      <alignment horizontal="center" vertical="center" shrinkToFit="1"/>
      <protection locked="0"/>
    </xf>
    <xf numFmtId="0" fontId="16" fillId="2" borderId="6" xfId="0" applyFont="1" applyFill="1" applyBorder="1" applyAlignment="1" applyProtection="1">
      <alignment shrinkToFit="1"/>
      <protection locked="0"/>
    </xf>
    <xf numFmtId="0" fontId="16" fillId="2" borderId="5" xfId="0" applyFont="1" applyFill="1" applyBorder="1" applyAlignment="1" applyProtection="1">
      <alignment shrinkToFit="1"/>
      <protection locked="0"/>
    </xf>
    <xf numFmtId="0" fontId="11" fillId="2" borderId="124" xfId="0" applyFont="1" applyFill="1" applyBorder="1" applyAlignment="1" applyProtection="1">
      <alignment horizontal="center" vertical="center" shrinkToFit="1"/>
      <protection locked="0"/>
    </xf>
    <xf numFmtId="0" fontId="16" fillId="2" borderId="0" xfId="0" applyFont="1" applyFill="1" applyBorder="1" applyAlignment="1" applyProtection="1">
      <alignment shrinkToFit="1"/>
      <protection locked="0"/>
    </xf>
    <xf numFmtId="0" fontId="16" fillId="2" borderId="13" xfId="0" applyFont="1" applyFill="1" applyBorder="1" applyAlignment="1" applyProtection="1">
      <alignment shrinkToFit="1"/>
      <protection locked="0"/>
    </xf>
    <xf numFmtId="0" fontId="16" fillId="2" borderId="53" xfId="0" applyFont="1" applyFill="1" applyBorder="1" applyAlignment="1" applyProtection="1">
      <alignment shrinkToFit="1"/>
      <protection locked="0"/>
    </xf>
    <xf numFmtId="0" fontId="16" fillId="2" borderId="2" xfId="0" applyFont="1" applyFill="1" applyBorder="1" applyAlignment="1" applyProtection="1">
      <alignment shrinkToFit="1"/>
      <protection locked="0"/>
    </xf>
    <xf numFmtId="0" fontId="16" fillId="2" borderId="12" xfId="0" applyFont="1" applyFill="1" applyBorder="1" applyAlignment="1" applyProtection="1">
      <alignment shrinkToFit="1"/>
      <protection locked="0"/>
    </xf>
    <xf numFmtId="180" fontId="12" fillId="0" borderId="4" xfId="1" applyNumberFormat="1" applyFont="1" applyFill="1" applyBorder="1" applyAlignment="1">
      <alignment vertical="center" shrinkToFit="1"/>
    </xf>
    <xf numFmtId="180" fontId="12" fillId="0" borderId="6" xfId="1" applyNumberFormat="1" applyFont="1" applyFill="1" applyBorder="1" applyAlignment="1">
      <alignment vertical="center" shrinkToFit="1"/>
    </xf>
    <xf numFmtId="180" fontId="12" fillId="0" borderId="5" xfId="1" applyNumberFormat="1" applyFont="1" applyFill="1" applyBorder="1" applyAlignment="1">
      <alignment vertical="center" shrinkToFit="1"/>
    </xf>
    <xf numFmtId="0" fontId="4" fillId="0" borderId="2" xfId="0" applyFont="1" applyBorder="1" applyAlignment="1">
      <alignment horizontal="center" vertical="center"/>
    </xf>
    <xf numFmtId="0" fontId="4" fillId="0" borderId="12" xfId="0" applyFont="1" applyBorder="1" applyAlignment="1">
      <alignment horizontal="center" vertical="center"/>
    </xf>
    <xf numFmtId="179" fontId="12" fillId="2" borderId="14" xfId="1" applyNumberFormat="1" applyFont="1" applyFill="1" applyBorder="1" applyAlignment="1" applyProtection="1">
      <alignment vertical="center" shrinkToFit="1"/>
      <protection locked="0"/>
    </xf>
    <xf numFmtId="179" fontId="12" fillId="2" borderId="2" xfId="1" applyNumberFormat="1" applyFont="1" applyFill="1" applyBorder="1" applyAlignment="1" applyProtection="1">
      <alignment vertical="center" shrinkToFit="1"/>
      <protection locked="0"/>
    </xf>
    <xf numFmtId="179" fontId="12" fillId="2" borderId="12" xfId="1" applyNumberFormat="1" applyFont="1" applyFill="1" applyBorder="1" applyAlignment="1" applyProtection="1">
      <alignment vertical="center" shrinkToFit="1"/>
      <protection locked="0"/>
    </xf>
    <xf numFmtId="179" fontId="12" fillId="2" borderId="11"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0" fontId="4" fillId="0" borderId="46" xfId="0" applyFont="1" applyBorder="1" applyAlignment="1" applyProtection="1">
      <alignment horizontal="center" vertical="center"/>
    </xf>
    <xf numFmtId="0" fontId="4" fillId="0" borderId="47" xfId="0" applyFont="1" applyBorder="1" applyAlignment="1" applyProtection="1">
      <alignment horizontal="center" vertical="center"/>
    </xf>
    <xf numFmtId="0" fontId="4" fillId="0" borderId="54" xfId="0" applyFont="1" applyBorder="1" applyAlignment="1" applyProtection="1">
      <alignment horizontal="center" vertical="center"/>
    </xf>
    <xf numFmtId="0" fontId="4" fillId="0" borderId="58" xfId="0" applyFont="1" applyBorder="1" applyAlignment="1" applyProtection="1">
      <alignment horizontal="center" vertical="center"/>
    </xf>
    <xf numFmtId="0" fontId="4" fillId="0" borderId="59" xfId="0" applyFont="1" applyBorder="1" applyAlignment="1" applyProtection="1">
      <alignment horizontal="center" vertical="center"/>
    </xf>
    <xf numFmtId="0" fontId="4" fillId="0" borderId="60" xfId="0" applyFont="1" applyBorder="1" applyAlignment="1" applyProtection="1">
      <alignment horizontal="center" vertical="center"/>
    </xf>
    <xf numFmtId="0" fontId="4" fillId="0" borderId="49" xfId="0" applyFont="1" applyBorder="1" applyAlignment="1" applyProtection="1">
      <alignment horizontal="center" vertical="center"/>
    </xf>
    <xf numFmtId="0" fontId="4" fillId="0" borderId="50" xfId="0" applyFont="1" applyBorder="1" applyAlignment="1" applyProtection="1">
      <alignment horizontal="center" vertical="center"/>
    </xf>
    <xf numFmtId="0" fontId="4" fillId="0" borderId="55" xfId="0" applyFont="1" applyBorder="1" applyAlignment="1" applyProtection="1">
      <alignment horizontal="center" vertical="center"/>
    </xf>
    <xf numFmtId="0" fontId="4" fillId="0" borderId="48" xfId="0" applyFont="1" applyBorder="1" applyAlignment="1" applyProtection="1">
      <alignment horizontal="center" vertical="center"/>
    </xf>
    <xf numFmtId="0" fontId="4" fillId="0" borderId="61" xfId="0" applyFont="1" applyBorder="1" applyAlignment="1" applyProtection="1">
      <alignment horizontal="center" vertical="center"/>
    </xf>
    <xf numFmtId="0" fontId="4" fillId="0" borderId="51" xfId="0" applyFont="1" applyBorder="1" applyAlignment="1" applyProtection="1">
      <alignment horizontal="center" vertical="center"/>
    </xf>
    <xf numFmtId="0" fontId="4" fillId="0" borderId="62" xfId="0" applyFont="1" applyBorder="1" applyAlignment="1" applyProtection="1">
      <alignment horizontal="center" vertical="center"/>
    </xf>
    <xf numFmtId="0" fontId="4" fillId="0" borderId="63" xfId="0" applyFont="1" applyBorder="1" applyAlignment="1" applyProtection="1">
      <alignment horizontal="center" vertical="center"/>
    </xf>
    <xf numFmtId="0" fontId="4" fillId="0" borderId="18" xfId="0" applyFont="1" applyBorder="1" applyAlignment="1" applyProtection="1">
      <alignment horizontal="center" vertical="center"/>
    </xf>
    <xf numFmtId="49" fontId="11" fillId="0" borderId="64" xfId="0" applyNumberFormat="1" applyFont="1" applyFill="1" applyBorder="1" applyAlignment="1" applyProtection="1">
      <alignment horizontal="center" vertical="center"/>
    </xf>
    <xf numFmtId="0" fontId="11" fillId="0" borderId="65" xfId="0" applyNumberFormat="1" applyFont="1" applyFill="1" applyBorder="1" applyAlignment="1" applyProtection="1">
      <alignment horizontal="center" vertical="center"/>
    </xf>
    <xf numFmtId="0" fontId="11" fillId="0" borderId="66" xfId="0" applyNumberFormat="1" applyFont="1" applyFill="1" applyBorder="1" applyAlignment="1" applyProtection="1">
      <alignment horizontal="center" vertical="center"/>
    </xf>
    <xf numFmtId="49" fontId="11" fillId="0" borderId="67" xfId="0" applyNumberFormat="1" applyFont="1" applyFill="1" applyBorder="1" applyAlignment="1" applyProtection="1">
      <alignment horizontal="center" vertical="center"/>
    </xf>
    <xf numFmtId="0" fontId="11" fillId="0" borderId="68" xfId="0" applyNumberFormat="1" applyFont="1" applyFill="1" applyBorder="1" applyAlignment="1" applyProtection="1">
      <alignment horizontal="center" vertical="center"/>
    </xf>
    <xf numFmtId="0" fontId="11" fillId="0" borderId="69" xfId="0" applyNumberFormat="1" applyFont="1" applyFill="1" applyBorder="1" applyAlignment="1" applyProtection="1">
      <alignment horizontal="center" vertical="center"/>
    </xf>
    <xf numFmtId="49" fontId="11" fillId="0" borderId="70" xfId="0" applyNumberFormat="1" applyFont="1" applyFill="1" applyBorder="1" applyAlignment="1" applyProtection="1">
      <alignment horizontal="center" vertical="center"/>
    </xf>
    <xf numFmtId="0" fontId="11" fillId="0" borderId="71" xfId="0" applyNumberFormat="1" applyFont="1" applyFill="1" applyBorder="1" applyAlignment="1" applyProtection="1">
      <alignment horizontal="center" vertical="center"/>
    </xf>
    <xf numFmtId="0" fontId="11" fillId="0" borderId="72" xfId="0" applyNumberFormat="1" applyFont="1" applyFill="1" applyBorder="1" applyAlignment="1" applyProtection="1">
      <alignment horizontal="center" vertical="center"/>
    </xf>
    <xf numFmtId="0" fontId="5" fillId="0" borderId="9" xfId="0" applyFont="1" applyBorder="1" applyAlignment="1" applyProtection="1">
      <alignment horizontal="distributed" vertical="center"/>
    </xf>
    <xf numFmtId="0" fontId="5" fillId="0" borderId="73" xfId="0" applyFont="1" applyFill="1" applyBorder="1" applyAlignment="1" applyProtection="1">
      <alignment horizontal="left" vertical="top"/>
    </xf>
    <xf numFmtId="0" fontId="5" fillId="0" borderId="6" xfId="0" applyFont="1" applyFill="1" applyBorder="1" applyAlignment="1">
      <alignment horizontal="left" vertical="top"/>
    </xf>
    <xf numFmtId="0" fontId="5" fillId="0" borderId="5" xfId="0" applyFont="1" applyFill="1" applyBorder="1" applyAlignment="1">
      <alignment horizontal="left" vertical="top"/>
    </xf>
    <xf numFmtId="0" fontId="6" fillId="0" borderId="4" xfId="0" applyFont="1" applyBorder="1" applyAlignment="1">
      <alignment horizontal="left" vertical="center" wrapText="1" indent="1"/>
    </xf>
    <xf numFmtId="0" fontId="6" fillId="0" borderId="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4" xfId="0" applyFont="1" applyBorder="1" applyAlignment="1">
      <alignment horizontal="left" vertical="center" wrapText="1" indent="1"/>
    </xf>
    <xf numFmtId="0" fontId="6" fillId="0" borderId="2" xfId="0" applyFont="1" applyBorder="1" applyAlignment="1">
      <alignment horizontal="left" vertical="center" wrapText="1" indent="1"/>
    </xf>
    <xf numFmtId="0" fontId="6" fillId="0" borderId="12" xfId="0" applyFont="1" applyBorder="1" applyAlignment="1">
      <alignment horizontal="left" vertical="center" wrapText="1" indent="1"/>
    </xf>
    <xf numFmtId="0" fontId="6" fillId="0" borderId="4" xfId="0" applyFont="1" applyBorder="1" applyAlignment="1">
      <alignment horizontal="center" wrapText="1"/>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14" xfId="0" applyFont="1" applyBorder="1" applyAlignment="1">
      <alignment horizontal="center" wrapText="1"/>
    </xf>
    <xf numFmtId="0" fontId="6" fillId="0" borderId="2" xfId="0" applyFont="1" applyBorder="1" applyAlignment="1">
      <alignment horizontal="center" wrapText="1"/>
    </xf>
    <xf numFmtId="0" fontId="6" fillId="0" borderId="12" xfId="0" applyFont="1" applyBorder="1" applyAlignment="1">
      <alignment horizontal="center" wrapText="1"/>
    </xf>
    <xf numFmtId="0" fontId="6" fillId="0" borderId="4" xfId="0" applyFont="1" applyBorder="1" applyAlignment="1">
      <alignment horizontal="left" wrapText="1" indent="1"/>
    </xf>
    <xf numFmtId="0" fontId="6" fillId="0" borderId="6" xfId="0" applyFont="1" applyBorder="1" applyAlignment="1">
      <alignment horizontal="left" wrapText="1" indent="1"/>
    </xf>
    <xf numFmtId="0" fontId="6" fillId="0" borderId="5" xfId="0" applyFont="1" applyBorder="1" applyAlignment="1">
      <alignment horizontal="left" wrapText="1" indent="1"/>
    </xf>
    <xf numFmtId="0" fontId="6" fillId="0" borderId="14" xfId="0" applyFont="1" applyBorder="1" applyAlignment="1">
      <alignment horizontal="left" wrapText="1" indent="1"/>
    </xf>
    <xf numFmtId="0" fontId="6" fillId="0" borderId="2" xfId="0" applyFont="1" applyBorder="1" applyAlignment="1">
      <alignment horizontal="left" wrapText="1" indent="1"/>
    </xf>
    <xf numFmtId="0" fontId="6" fillId="0" borderId="12" xfId="0" applyFont="1" applyBorder="1" applyAlignment="1">
      <alignment horizontal="left" wrapText="1" indent="1"/>
    </xf>
    <xf numFmtId="0" fontId="6" fillId="0" borderId="20" xfId="0" applyFont="1" applyBorder="1" applyAlignment="1">
      <alignment horizontal="center" vertical="center"/>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6" fillId="0" borderId="18"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5" fillId="0" borderId="76"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0" xfId="0" applyFont="1" applyFill="1" applyBorder="1" applyAlignment="1">
      <alignment horizontal="left" vertical="center"/>
    </xf>
    <xf numFmtId="0" fontId="4" fillId="0" borderId="13" xfId="0" applyFont="1" applyFill="1" applyBorder="1" applyAlignment="1">
      <alignment horizontal="left" vertical="center"/>
    </xf>
    <xf numFmtId="0" fontId="8" fillId="0" borderId="1"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73"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10" xfId="0" applyFont="1" applyBorder="1" applyAlignment="1" applyProtection="1">
      <alignment horizontal="center" vertical="center"/>
    </xf>
    <xf numFmtId="3" fontId="11" fillId="0" borderId="4" xfId="0" applyNumberFormat="1" applyFont="1" applyFill="1" applyBorder="1" applyAlignment="1" applyProtection="1">
      <alignment horizontal="center" vertical="center"/>
    </xf>
    <xf numFmtId="0" fontId="11" fillId="0" borderId="6" xfId="0" applyNumberFormat="1" applyFont="1" applyFill="1" applyBorder="1" applyAlignment="1" applyProtection="1">
      <alignment horizontal="center" vertical="center"/>
    </xf>
    <xf numFmtId="0" fontId="11" fillId="0" borderId="11"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horizontal="center" vertical="center"/>
    </xf>
    <xf numFmtId="0" fontId="11" fillId="0" borderId="2" xfId="0" applyNumberFormat="1"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2" xfId="0" applyFont="1" applyFill="1" applyBorder="1" applyAlignment="1">
      <alignment horizontal="center" vertical="center"/>
    </xf>
    <xf numFmtId="49" fontId="11" fillId="0" borderId="3"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center"/>
    </xf>
    <xf numFmtId="49" fontId="11" fillId="0" borderId="73" xfId="0" applyNumberFormat="1" applyFont="1" applyFill="1" applyBorder="1" applyAlignment="1" applyProtection="1">
      <alignment horizontal="center" vertical="center"/>
    </xf>
    <xf numFmtId="0" fontId="11" fillId="0" borderId="79" xfId="0" applyNumberFormat="1" applyFont="1" applyFill="1" applyBorder="1" applyAlignment="1" applyProtection="1">
      <alignment horizontal="center" vertical="center"/>
    </xf>
    <xf numFmtId="0" fontId="11" fillId="0" borderId="76" xfId="0" applyNumberFormat="1" applyFont="1" applyFill="1" applyBorder="1" applyAlignment="1" applyProtection="1">
      <alignment horizontal="center" vertical="center"/>
    </xf>
    <xf numFmtId="179" fontId="12" fillId="2" borderId="13" xfId="1" applyNumberFormat="1" applyFont="1" applyFill="1" applyBorder="1" applyAlignment="1" applyProtection="1">
      <alignment vertical="center" shrinkToFit="1"/>
      <protection locked="0"/>
    </xf>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12" fillId="2" borderId="4" xfId="1" applyNumberFormat="1" applyFont="1" applyFill="1" applyBorder="1" applyAlignment="1" applyProtection="1">
      <alignment vertical="center" shrinkToFit="1"/>
      <protection locked="0"/>
    </xf>
    <xf numFmtId="0" fontId="12" fillId="2" borderId="6" xfId="1" applyNumberFormat="1" applyFont="1" applyFill="1" applyBorder="1" applyAlignment="1" applyProtection="1">
      <alignment vertical="center" shrinkToFit="1"/>
      <protection locked="0"/>
    </xf>
    <xf numFmtId="0" fontId="5" fillId="0" borderId="76"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5" fillId="0" borderId="73" xfId="0" applyFont="1" applyBorder="1" applyAlignment="1" applyProtection="1">
      <alignment horizontal="left" vertical="top"/>
    </xf>
    <xf numFmtId="0" fontId="5" fillId="0" borderId="6" xfId="0" applyFont="1" applyBorder="1" applyAlignment="1">
      <alignment horizontal="left" vertical="top"/>
    </xf>
    <xf numFmtId="0" fontId="5" fillId="0" borderId="5" xfId="0" applyFont="1" applyBorder="1" applyAlignment="1">
      <alignment horizontal="left" vertical="top"/>
    </xf>
    <xf numFmtId="0" fontId="11" fillId="2" borderId="2" xfId="0" applyFont="1" applyFill="1" applyBorder="1" applyAlignment="1" applyProtection="1">
      <alignment horizontal="center" vertical="center"/>
      <protection locked="0"/>
    </xf>
    <xf numFmtId="0" fontId="6" fillId="0" borderId="80" xfId="0" applyFont="1" applyBorder="1" applyAlignment="1">
      <alignment horizontal="distributed" vertical="center" wrapText="1" justifyLastLine="1"/>
    </xf>
    <xf numFmtId="0" fontId="6" fillId="0" borderId="7" xfId="0" applyFont="1" applyBorder="1" applyAlignment="1">
      <alignment horizontal="distributed" vertical="center" wrapText="1" justifyLastLine="1"/>
    </xf>
    <xf numFmtId="0" fontId="6" fillId="0" borderId="81" xfId="0" applyFont="1" applyBorder="1" applyAlignment="1">
      <alignment horizontal="distributed" vertical="center" wrapText="1" justifyLastLine="1"/>
    </xf>
    <xf numFmtId="0" fontId="6" fillId="0" borderId="82" xfId="0" applyFont="1" applyBorder="1" applyAlignment="1">
      <alignment horizontal="distributed" vertical="center" wrapText="1" justifyLastLine="1"/>
    </xf>
    <xf numFmtId="0" fontId="6" fillId="0" borderId="8" xfId="0" applyFont="1" applyBorder="1" applyAlignment="1">
      <alignment horizontal="distributed" vertical="center" wrapText="1" justifyLastLine="1"/>
    </xf>
    <xf numFmtId="0" fontId="6" fillId="0" borderId="83" xfId="0" applyFont="1" applyBorder="1" applyAlignment="1">
      <alignment horizontal="distributed" vertical="center" wrapText="1" justifyLastLine="1"/>
    </xf>
    <xf numFmtId="0" fontId="11" fillId="2" borderId="6" xfId="0" applyFont="1" applyFill="1" applyBorder="1" applyAlignment="1" applyProtection="1">
      <alignment horizontal="center" vertical="center" shrinkToFit="1"/>
      <protection locked="0"/>
    </xf>
    <xf numFmtId="0" fontId="11" fillId="2" borderId="0" xfId="0" applyFont="1" applyFill="1" applyBorder="1" applyAlignment="1" applyProtection="1">
      <alignment horizontal="center" vertical="center" shrinkToFit="1"/>
      <protection locked="0"/>
    </xf>
    <xf numFmtId="0" fontId="5" fillId="0" borderId="2" xfId="0" applyFont="1" applyBorder="1" applyAlignment="1">
      <alignment horizontal="center" vertical="center"/>
    </xf>
    <xf numFmtId="49" fontId="12" fillId="2" borderId="0" xfId="0" applyNumberFormat="1" applyFont="1" applyFill="1" applyAlignment="1" applyProtection="1">
      <alignment horizontal="center" vertical="center"/>
      <protection locked="0"/>
    </xf>
    <xf numFmtId="0" fontId="8" fillId="0" borderId="1"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73" xfId="0" applyFont="1" applyBorder="1" applyAlignment="1">
      <alignment horizontal="center" vertical="center"/>
    </xf>
    <xf numFmtId="0" fontId="3" fillId="0" borderId="4" xfId="0" applyFont="1" applyBorder="1" applyAlignment="1">
      <alignment horizontal="center" vertical="center"/>
    </xf>
    <xf numFmtId="49" fontId="11" fillId="2" borderId="3" xfId="0" applyNumberFormat="1" applyFont="1" applyFill="1" applyBorder="1" applyAlignment="1" applyProtection="1">
      <alignment horizontal="center" vertical="center"/>
      <protection locked="0"/>
    </xf>
    <xf numFmtId="0" fontId="11" fillId="2" borderId="3" xfId="0" applyNumberFormat="1" applyFont="1" applyFill="1" applyBorder="1" applyAlignment="1" applyProtection="1">
      <alignment horizontal="center" vertical="center"/>
      <protection locked="0"/>
    </xf>
    <xf numFmtId="49" fontId="11" fillId="2" borderId="84" xfId="0" applyNumberFormat="1" applyFont="1" applyFill="1" applyBorder="1" applyAlignment="1" applyProtection="1">
      <alignment horizontal="center" vertical="center"/>
      <protection locked="0"/>
    </xf>
    <xf numFmtId="0" fontId="11" fillId="2" borderId="84" xfId="0" applyNumberFormat="1" applyFont="1" applyFill="1" applyBorder="1" applyAlignment="1" applyProtection="1">
      <alignment horizontal="center" vertical="center"/>
      <protection locked="0"/>
    </xf>
    <xf numFmtId="0" fontId="6" fillId="0" borderId="1" xfId="0" applyFont="1" applyBorder="1" applyAlignment="1">
      <alignment horizontal="center" vertical="center"/>
    </xf>
    <xf numFmtId="49" fontId="11" fillId="2" borderId="85" xfId="0" applyNumberFormat="1" applyFont="1" applyFill="1" applyBorder="1" applyAlignment="1" applyProtection="1">
      <alignment horizontal="center" vertical="center"/>
      <protection locked="0"/>
    </xf>
    <xf numFmtId="0" fontId="11" fillId="2" borderId="85" xfId="0" applyNumberFormat="1" applyFont="1" applyFill="1" applyBorder="1" applyAlignment="1" applyProtection="1">
      <alignment horizontal="center" vertical="center"/>
      <protection locked="0"/>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54"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5" xfId="0" applyFont="1" applyBorder="1" applyAlignment="1">
      <alignment horizontal="center" vertical="center"/>
    </xf>
    <xf numFmtId="0" fontId="6" fillId="0" borderId="6" xfId="0" applyFont="1" applyBorder="1" applyAlignment="1">
      <alignment horizontal="left" vertical="center" indent="1"/>
    </xf>
    <xf numFmtId="0" fontId="6" fillId="0" borderId="5" xfId="0" applyFont="1" applyBorder="1" applyAlignment="1">
      <alignment horizontal="left" vertical="center" indent="1"/>
    </xf>
    <xf numFmtId="0" fontId="6" fillId="0" borderId="14" xfId="0" applyFont="1" applyBorder="1" applyAlignment="1">
      <alignment horizontal="left" vertical="center" indent="1"/>
    </xf>
    <xf numFmtId="0" fontId="6" fillId="0" borderId="2" xfId="0" applyFont="1" applyBorder="1" applyAlignment="1">
      <alignment horizontal="left" vertical="center" indent="1"/>
    </xf>
    <xf numFmtId="0" fontId="6" fillId="0" borderId="12" xfId="0" applyFont="1" applyBorder="1" applyAlignment="1">
      <alignment horizontal="left" vertical="center" indent="1"/>
    </xf>
    <xf numFmtId="0" fontId="9" fillId="0" borderId="0" xfId="0" applyFont="1" applyBorder="1" applyAlignment="1">
      <alignment horizontal="distributed" vertical="center"/>
    </xf>
    <xf numFmtId="0" fontId="9" fillId="0" borderId="2" xfId="0" applyFont="1" applyBorder="1" applyAlignment="1">
      <alignment horizontal="distributed" vertical="center"/>
    </xf>
    <xf numFmtId="0" fontId="4" fillId="0" borderId="86" xfId="0" applyFont="1" applyBorder="1" applyAlignment="1">
      <alignment horizontal="center" vertical="center" wrapText="1"/>
    </xf>
    <xf numFmtId="0" fontId="0" fillId="0" borderId="13" xfId="0" applyBorder="1"/>
    <xf numFmtId="0" fontId="0" fillId="0" borderId="14" xfId="0" applyBorder="1"/>
    <xf numFmtId="0" fontId="0" fillId="0" borderId="12" xfId="0" applyBorder="1"/>
    <xf numFmtId="49" fontId="11" fillId="2" borderId="87" xfId="0" applyNumberFormat="1" applyFont="1" applyFill="1" applyBorder="1" applyAlignment="1" applyProtection="1">
      <alignment horizontal="center" vertical="center"/>
      <protection locked="0"/>
    </xf>
    <xf numFmtId="0" fontId="11" fillId="2" borderId="87" xfId="0" applyNumberFormat="1" applyFont="1" applyFill="1" applyBorder="1" applyAlignment="1" applyProtection="1">
      <alignment horizontal="center" vertical="center"/>
      <protection locked="0"/>
    </xf>
    <xf numFmtId="49" fontId="11" fillId="2" borderId="9" xfId="0" applyNumberFormat="1" applyFont="1" applyFill="1" applyBorder="1" applyAlignment="1" applyProtection="1">
      <alignment horizontal="center" vertical="center"/>
      <protection locked="0"/>
    </xf>
    <xf numFmtId="0" fontId="11" fillId="2" borderId="9" xfId="0" applyNumberFormat="1" applyFont="1" applyFill="1" applyBorder="1" applyAlignment="1" applyProtection="1">
      <alignment horizontal="center" vertical="center"/>
      <protection locked="0"/>
    </xf>
    <xf numFmtId="0" fontId="4" fillId="0" borderId="48" xfId="0" applyFont="1" applyBorder="1" applyAlignment="1">
      <alignment horizontal="center" vertical="center"/>
    </xf>
    <xf numFmtId="0" fontId="4" fillId="0" borderId="61" xfId="0" applyFont="1" applyBorder="1" applyAlignment="1">
      <alignment horizontal="center" vertical="center"/>
    </xf>
    <xf numFmtId="0" fontId="4" fillId="0" borderId="5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18" xfId="0" applyFont="1" applyBorder="1" applyAlignment="1">
      <alignment horizontal="center" vertical="center"/>
    </xf>
    <xf numFmtId="0" fontId="6" fillId="0" borderId="86" xfId="0" applyFont="1" applyBorder="1" applyAlignment="1">
      <alignment horizontal="left" wrapText="1" indent="1"/>
    </xf>
    <xf numFmtId="0" fontId="6" fillId="0" borderId="74" xfId="0" applyFont="1" applyBorder="1" applyAlignment="1">
      <alignment horizontal="left" wrapText="1" indent="1"/>
    </xf>
    <xf numFmtId="0" fontId="6" fillId="0" borderId="75" xfId="0" applyFont="1" applyBorder="1" applyAlignment="1">
      <alignment horizontal="left" wrapText="1" indent="1"/>
    </xf>
    <xf numFmtId="0" fontId="6" fillId="0" borderId="49" xfId="0" applyFont="1" applyBorder="1" applyAlignment="1">
      <alignment horizontal="left" wrapText="1" indent="1"/>
    </xf>
    <xf numFmtId="0" fontId="6" fillId="0" borderId="50" xfId="0" applyFont="1" applyBorder="1" applyAlignment="1">
      <alignment horizontal="left" wrapText="1" indent="1"/>
    </xf>
    <xf numFmtId="0" fontId="6" fillId="0" borderId="51" xfId="0" applyFont="1" applyBorder="1" applyAlignment="1">
      <alignment horizontal="left" wrapText="1" indent="1"/>
    </xf>
    <xf numFmtId="0" fontId="6" fillId="0" borderId="10" xfId="0" applyFont="1" applyBorder="1" applyAlignment="1">
      <alignment horizontal="center" vertical="center"/>
    </xf>
    <xf numFmtId="49" fontId="11" fillId="2" borderId="10" xfId="0" applyNumberFormat="1" applyFont="1" applyFill="1" applyBorder="1" applyAlignment="1" applyProtection="1">
      <alignment horizontal="center" vertical="center"/>
      <protection locked="0"/>
    </xf>
    <xf numFmtId="0" fontId="11" fillId="2" borderId="10" xfId="0" applyNumberFormat="1" applyFont="1" applyFill="1" applyBorder="1" applyAlignment="1" applyProtection="1">
      <alignment horizontal="center" vertical="center"/>
      <protection locked="0"/>
    </xf>
    <xf numFmtId="0" fontId="5" fillId="0" borderId="9" xfId="0" applyFont="1" applyBorder="1" applyAlignment="1">
      <alignment horizontal="distributed" vertical="center"/>
    </xf>
    <xf numFmtId="0" fontId="4" fillId="0" borderId="0" xfId="0" applyFont="1" applyBorder="1" applyAlignment="1">
      <alignment horizontal="center" vertical="center"/>
    </xf>
    <xf numFmtId="0" fontId="11" fillId="0" borderId="88" xfId="0" applyFont="1" applyFill="1" applyBorder="1" applyAlignment="1" applyProtection="1">
      <alignment horizontal="center" vertical="center" wrapText="1"/>
      <protection locked="0"/>
    </xf>
    <xf numFmtId="0" fontId="11" fillId="0" borderId="89" xfId="0" applyFont="1" applyFill="1" applyBorder="1" applyAlignment="1" applyProtection="1">
      <alignment horizontal="center" vertical="center" wrapText="1"/>
      <protection locked="0"/>
    </xf>
    <xf numFmtId="0" fontId="11" fillId="0" borderId="90" xfId="0" applyFont="1" applyFill="1" applyBorder="1" applyAlignment="1" applyProtection="1">
      <alignment horizontal="center" vertical="center" wrapText="1"/>
      <protection locked="0"/>
    </xf>
    <xf numFmtId="0" fontId="11" fillId="0" borderId="91" xfId="0" applyFont="1" applyFill="1" applyBorder="1" applyAlignment="1" applyProtection="1">
      <alignment horizontal="center" vertical="center" wrapText="1"/>
      <protection locked="0"/>
    </xf>
    <xf numFmtId="0" fontId="11" fillId="0" borderId="92" xfId="0" applyFont="1" applyFill="1" applyBorder="1" applyAlignment="1" applyProtection="1">
      <alignment horizontal="center" vertical="center" wrapText="1"/>
      <protection locked="0"/>
    </xf>
    <xf numFmtId="0" fontId="11" fillId="0" borderId="93" xfId="0" applyFont="1" applyFill="1" applyBorder="1" applyAlignment="1" applyProtection="1">
      <alignment horizontal="center" vertical="center" wrapText="1"/>
      <protection locked="0"/>
    </xf>
    <xf numFmtId="0" fontId="15" fillId="0" borderId="88" xfId="0" applyFont="1" applyBorder="1" applyAlignment="1">
      <alignment horizontal="distributed" vertical="center" wrapText="1"/>
    </xf>
    <xf numFmtId="0" fontId="15" fillId="0" borderId="94" xfId="0" applyFont="1" applyBorder="1" applyAlignment="1">
      <alignment horizontal="distributed" vertical="center" wrapText="1"/>
    </xf>
    <xf numFmtId="0" fontId="15" fillId="0" borderId="95" xfId="0" applyFont="1" applyBorder="1" applyAlignment="1">
      <alignment horizontal="distributed" vertical="center" wrapText="1"/>
    </xf>
    <xf numFmtId="0" fontId="15" fillId="0" borderId="60" xfId="0" applyFont="1" applyBorder="1" applyAlignment="1">
      <alignment horizontal="distributed" vertical="center" wrapText="1"/>
    </xf>
    <xf numFmtId="0" fontId="15" fillId="0" borderId="91" xfId="0" applyFont="1" applyBorder="1" applyAlignment="1">
      <alignment horizontal="distributed" vertical="center" wrapText="1"/>
    </xf>
    <xf numFmtId="0" fontId="15" fillId="0" borderId="96" xfId="0" applyFont="1" applyBorder="1" applyAlignment="1">
      <alignment horizontal="distributed" vertical="center" wrapText="1"/>
    </xf>
    <xf numFmtId="0" fontId="11" fillId="2" borderId="2" xfId="0" applyFont="1" applyFill="1" applyBorder="1" applyAlignment="1" applyProtection="1">
      <alignment horizontal="left" vertical="center" shrinkToFit="1"/>
      <protection locked="0"/>
    </xf>
    <xf numFmtId="0" fontId="4" fillId="0" borderId="80" xfId="0" applyFont="1" applyBorder="1" applyAlignment="1">
      <alignment horizontal="center" vertical="center"/>
    </xf>
    <xf numFmtId="0" fontId="4" fillId="0" borderId="7"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 xfId="0" applyFont="1" applyBorder="1" applyAlignment="1">
      <alignment horizontal="center" vertical="center"/>
    </xf>
    <xf numFmtId="0" fontId="4" fillId="0" borderId="83" xfId="0" applyFont="1" applyBorder="1" applyAlignment="1">
      <alignment horizontal="center" vertical="center"/>
    </xf>
    <xf numFmtId="0" fontId="5" fillId="0" borderId="0" xfId="0" applyFont="1" applyAlignment="1">
      <alignment horizontal="center" vertical="center"/>
    </xf>
    <xf numFmtId="0" fontId="4" fillId="0" borderId="7" xfId="0" applyFont="1" applyBorder="1" applyAlignment="1">
      <alignment horizontal="distributed" vertical="center" justifyLastLine="1"/>
    </xf>
    <xf numFmtId="0" fontId="4" fillId="0" borderId="8" xfId="0" applyFont="1" applyBorder="1" applyAlignment="1">
      <alignment horizontal="distributed" vertical="center" justifyLastLine="1"/>
    </xf>
    <xf numFmtId="179" fontId="0" fillId="0" borderId="0" xfId="0" applyNumberFormat="1" applyAlignment="1">
      <alignment vertical="center" shrinkToFit="1"/>
    </xf>
    <xf numFmtId="0" fontId="0" fillId="0" borderId="0" xfId="0" applyAlignment="1">
      <alignment vertical="center" shrinkToFit="1"/>
    </xf>
    <xf numFmtId="0" fontId="0" fillId="0" borderId="13" xfId="0" applyBorder="1" applyAlignment="1">
      <alignment vertical="center" shrinkToFit="1"/>
    </xf>
    <xf numFmtId="179" fontId="0" fillId="0" borderId="13" xfId="0" applyNumberFormat="1" applyBorder="1" applyAlignment="1">
      <alignment vertical="center" shrinkToFit="1"/>
    </xf>
    <xf numFmtId="176" fontId="12" fillId="2" borderId="0" xfId="0" applyNumberFormat="1" applyFont="1" applyFill="1" applyAlignment="1" applyProtection="1">
      <alignment horizontal="center" vertical="center"/>
      <protection locked="0"/>
    </xf>
    <xf numFmtId="0" fontId="4" fillId="0" borderId="0" xfId="0" applyFont="1" applyAlignment="1" applyProtection="1">
      <alignment horizontal="center" vertical="center"/>
    </xf>
    <xf numFmtId="0" fontId="11" fillId="2" borderId="6" xfId="0" applyFont="1" applyFill="1" applyBorder="1" applyAlignment="1" applyProtection="1">
      <alignment vertical="center" shrinkToFit="1"/>
      <protection locked="0"/>
    </xf>
    <xf numFmtId="0" fontId="11" fillId="2" borderId="2" xfId="0" applyFont="1" applyFill="1" applyBorder="1" applyAlignment="1" applyProtection="1">
      <alignment vertical="center" shrinkToFit="1"/>
      <protection locked="0"/>
    </xf>
    <xf numFmtId="0" fontId="11" fillId="0" borderId="80" xfId="0" applyFont="1" applyFill="1" applyBorder="1" applyAlignment="1" applyProtection="1">
      <alignment horizontal="center" vertical="center" wrapText="1"/>
      <protection locked="0"/>
    </xf>
    <xf numFmtId="0" fontId="11" fillId="0" borderId="7" xfId="0" applyFont="1" applyFill="1" applyBorder="1" applyAlignment="1" applyProtection="1">
      <alignment horizontal="center" vertical="center" wrapText="1"/>
      <protection locked="0"/>
    </xf>
    <xf numFmtId="0" fontId="11" fillId="0" borderId="81" xfId="0" applyFont="1" applyFill="1" applyBorder="1" applyAlignment="1" applyProtection="1">
      <alignment horizontal="center" vertical="center" wrapText="1"/>
      <protection locked="0"/>
    </xf>
    <xf numFmtId="0" fontId="11" fillId="0" borderId="82" xfId="0" applyFont="1" applyFill="1" applyBorder="1" applyAlignment="1" applyProtection="1">
      <alignment horizontal="center" vertical="center" wrapText="1"/>
      <protection locked="0"/>
    </xf>
    <xf numFmtId="0" fontId="11" fillId="0" borderId="8" xfId="0" applyFont="1" applyFill="1" applyBorder="1" applyAlignment="1" applyProtection="1">
      <alignment horizontal="center" vertical="center" wrapText="1"/>
      <protection locked="0"/>
    </xf>
    <xf numFmtId="0" fontId="11" fillId="0" borderId="83" xfId="0" applyFont="1" applyFill="1" applyBorder="1" applyAlignment="1" applyProtection="1">
      <alignment horizontal="center" vertical="center" wrapText="1"/>
      <protection locked="0"/>
    </xf>
    <xf numFmtId="0" fontId="0" fillId="0" borderId="148" xfId="0" applyBorder="1" applyAlignment="1">
      <alignment horizontal="center" vertical="center"/>
    </xf>
    <xf numFmtId="0" fontId="0" fillId="0" borderId="146" xfId="0" applyBorder="1" applyAlignment="1">
      <alignment horizontal="center" vertical="center"/>
    </xf>
    <xf numFmtId="0" fontId="0" fillId="0" borderId="147" xfId="0" applyBorder="1" applyAlignment="1">
      <alignment horizontal="center" vertical="center"/>
    </xf>
    <xf numFmtId="0" fontId="11" fillId="0" borderId="133" xfId="0" applyFont="1" applyBorder="1" applyAlignment="1">
      <alignment horizontal="center" vertical="center" wrapText="1"/>
    </xf>
    <xf numFmtId="0" fontId="0" fillId="0" borderId="134" xfId="0" applyBorder="1"/>
    <xf numFmtId="0" fontId="0" fillId="0" borderId="144" xfId="0" applyBorder="1"/>
    <xf numFmtId="0" fontId="0" fillId="0" borderId="159" xfId="0" applyBorder="1"/>
    <xf numFmtId="182" fontId="12" fillId="0" borderId="6" xfId="1" applyNumberFormat="1" applyFont="1" applyBorder="1" applyAlignment="1">
      <alignment vertical="center" shrinkToFit="1"/>
    </xf>
    <xf numFmtId="0" fontId="11" fillId="0" borderId="80" xfId="0" applyFont="1" applyFill="1" applyBorder="1" applyAlignment="1" applyProtection="1">
      <alignment horizontal="center" vertical="center" shrinkToFit="1"/>
      <protection locked="0"/>
    </xf>
    <xf numFmtId="0" fontId="11" fillId="0" borderId="7" xfId="0" applyFont="1" applyFill="1" applyBorder="1" applyAlignment="1" applyProtection="1">
      <alignment horizontal="center" vertical="center" shrinkToFit="1"/>
      <protection locked="0"/>
    </xf>
    <xf numFmtId="0" fontId="11" fillId="0" borderId="81" xfId="0" applyFont="1" applyFill="1" applyBorder="1" applyAlignment="1" applyProtection="1">
      <alignment horizontal="center" vertical="center" shrinkToFit="1"/>
      <protection locked="0"/>
    </xf>
    <xf numFmtId="0" fontId="11" fillId="0" borderId="82" xfId="0" applyFont="1" applyFill="1" applyBorder="1" applyAlignment="1" applyProtection="1">
      <alignment horizontal="center" vertical="center" shrinkToFit="1"/>
      <protection locked="0"/>
    </xf>
    <xf numFmtId="0" fontId="11" fillId="0" borderId="8" xfId="0" applyFont="1" applyFill="1" applyBorder="1" applyAlignment="1" applyProtection="1">
      <alignment horizontal="center" vertical="center" shrinkToFit="1"/>
      <protection locked="0"/>
    </xf>
    <xf numFmtId="0" fontId="11" fillId="0" borderId="83" xfId="0" applyFont="1" applyFill="1" applyBorder="1" applyAlignment="1" applyProtection="1">
      <alignment horizontal="center" vertical="center" shrinkToFit="1"/>
      <protection locked="0"/>
    </xf>
    <xf numFmtId="0" fontId="12" fillId="0" borderId="30" xfId="0" applyFont="1" applyBorder="1" applyAlignment="1" applyProtection="1">
      <alignment horizontal="center" vertical="center"/>
    </xf>
    <xf numFmtId="0" fontId="0" fillId="0" borderId="32" xfId="0" applyBorder="1" applyAlignment="1">
      <alignment horizontal="center" vertical="center"/>
    </xf>
    <xf numFmtId="0" fontId="8" fillId="0" borderId="171" xfId="0" applyFont="1" applyBorder="1" applyAlignment="1">
      <alignment horizontal="center" vertical="center" wrapText="1"/>
    </xf>
    <xf numFmtId="0" fontId="8" fillId="0" borderId="170" xfId="0" applyFont="1" applyBorder="1" applyAlignment="1">
      <alignment horizontal="center" vertical="center" wrapText="1"/>
    </xf>
    <xf numFmtId="0" fontId="8" fillId="0" borderId="172" xfId="0" applyFont="1" applyBorder="1" applyAlignment="1">
      <alignment horizontal="center" vertical="center" wrapText="1"/>
    </xf>
    <xf numFmtId="0" fontId="8" fillId="0" borderId="173" xfId="0" applyFont="1" applyBorder="1" applyAlignment="1">
      <alignment horizontal="center" vertical="center" wrapText="1"/>
    </xf>
    <xf numFmtId="0" fontId="8" fillId="0" borderId="174" xfId="0" applyFont="1" applyBorder="1" applyAlignment="1">
      <alignment horizontal="center" vertical="center" wrapText="1"/>
    </xf>
    <xf numFmtId="0" fontId="8" fillId="0" borderId="175" xfId="0" applyFont="1" applyBorder="1" applyAlignment="1">
      <alignment horizontal="center" vertical="center" wrapText="1"/>
    </xf>
    <xf numFmtId="0" fontId="8" fillId="0" borderId="171" xfId="0" applyFont="1" applyFill="1" applyBorder="1" applyAlignment="1">
      <alignment horizontal="center" vertical="center" wrapText="1"/>
    </xf>
    <xf numFmtId="0" fontId="8" fillId="0" borderId="170" xfId="0" applyFont="1" applyFill="1" applyBorder="1" applyAlignment="1">
      <alignment horizontal="center" vertical="center" wrapText="1"/>
    </xf>
    <xf numFmtId="0" fontId="8" fillId="0" borderId="172" xfId="0" applyFont="1" applyFill="1" applyBorder="1" applyAlignment="1">
      <alignment horizontal="center" vertical="center" wrapText="1"/>
    </xf>
    <xf numFmtId="0" fontId="8" fillId="0" borderId="173" xfId="0" applyFont="1" applyFill="1" applyBorder="1" applyAlignment="1">
      <alignment horizontal="center" vertical="center" wrapText="1"/>
    </xf>
    <xf numFmtId="0" fontId="8" fillId="0" borderId="174" xfId="0" applyFont="1" applyFill="1" applyBorder="1" applyAlignment="1">
      <alignment horizontal="center" vertical="center" wrapText="1"/>
    </xf>
    <xf numFmtId="0" fontId="8" fillId="0" borderId="175" xfId="0" applyFont="1" applyFill="1" applyBorder="1" applyAlignment="1">
      <alignment horizontal="center" vertical="center" wrapText="1"/>
    </xf>
    <xf numFmtId="0" fontId="11" fillId="0" borderId="4" xfId="0" applyNumberFormat="1" applyFont="1" applyFill="1" applyBorder="1" applyAlignment="1" applyProtection="1">
      <alignment horizontal="center" vertical="center"/>
    </xf>
    <xf numFmtId="182" fontId="12" fillId="0" borderId="6" xfId="1" applyNumberFormat="1" applyFont="1" applyFill="1" applyBorder="1" applyAlignment="1" applyProtection="1">
      <alignment vertical="center" shrinkToFit="1"/>
    </xf>
    <xf numFmtId="179" fontId="12" fillId="0" borderId="14" xfId="1" applyNumberFormat="1" applyFont="1" applyFill="1" applyBorder="1" applyAlignment="1" applyProtection="1">
      <alignment vertical="center" shrinkToFit="1"/>
    </xf>
    <xf numFmtId="179" fontId="12" fillId="0" borderId="2"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0"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0" fontId="0" fillId="0" borderId="12" xfId="0" applyNumberFormat="1" applyFill="1" applyBorder="1" applyAlignment="1" applyProtection="1">
      <alignment shrinkToFit="1"/>
    </xf>
    <xf numFmtId="179" fontId="12" fillId="0" borderId="11"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0" fontId="4" fillId="0" borderId="86" xfId="0" applyFont="1" applyFill="1" applyBorder="1" applyAlignment="1" applyProtection="1">
      <alignment horizontal="center" vertical="center" wrapText="1"/>
    </xf>
    <xf numFmtId="0" fontId="0" fillId="0" borderId="13" xfId="0" applyFill="1" applyBorder="1" applyProtection="1"/>
    <xf numFmtId="0" fontId="0" fillId="0" borderId="14" xfId="0" applyFill="1" applyBorder="1" applyProtection="1"/>
    <xf numFmtId="0" fontId="0" fillId="0" borderId="12" xfId="0" applyFill="1" applyBorder="1" applyProtection="1"/>
    <xf numFmtId="0" fontId="11" fillId="0" borderId="52" xfId="0" applyFont="1" applyFill="1" applyBorder="1" applyAlignment="1" applyProtection="1">
      <alignment horizontal="center" vertical="center" shrinkToFit="1"/>
    </xf>
    <xf numFmtId="0" fontId="1" fillId="0" borderId="6" xfId="0" applyFont="1" applyFill="1" applyBorder="1" applyAlignment="1" applyProtection="1">
      <alignment shrinkToFit="1"/>
    </xf>
    <xf numFmtId="0" fontId="1" fillId="0" borderId="5" xfId="0" applyFont="1" applyFill="1" applyBorder="1" applyAlignment="1" applyProtection="1">
      <alignment shrinkToFit="1"/>
    </xf>
    <xf numFmtId="0" fontId="11" fillId="0" borderId="124" xfId="0" applyFont="1" applyFill="1" applyBorder="1" applyAlignment="1" applyProtection="1">
      <alignment horizontal="center" vertical="center" shrinkToFit="1"/>
    </xf>
    <xf numFmtId="0" fontId="1" fillId="0" borderId="0" xfId="0" applyFont="1" applyFill="1" applyBorder="1" applyAlignment="1" applyProtection="1">
      <alignment shrinkToFit="1"/>
    </xf>
    <xf numFmtId="0" fontId="1" fillId="0" borderId="13" xfId="0" applyFont="1" applyFill="1" applyBorder="1" applyAlignment="1" applyProtection="1">
      <alignment shrinkToFit="1"/>
    </xf>
    <xf numFmtId="0" fontId="1" fillId="0" borderId="53" xfId="0" applyFont="1" applyFill="1" applyBorder="1" applyAlignment="1" applyProtection="1">
      <alignment shrinkToFit="1"/>
    </xf>
    <xf numFmtId="0" fontId="1" fillId="0" borderId="2" xfId="0" applyFont="1" applyFill="1" applyBorder="1" applyAlignment="1" applyProtection="1">
      <alignment shrinkToFit="1"/>
    </xf>
    <xf numFmtId="0" fontId="1" fillId="0" borderId="12" xfId="0" applyFont="1" applyFill="1" applyBorder="1" applyAlignment="1" applyProtection="1">
      <alignment shrinkToFit="1"/>
    </xf>
    <xf numFmtId="0" fontId="12" fillId="0" borderId="86" xfId="0" applyFont="1" applyFill="1" applyBorder="1" applyAlignment="1" applyProtection="1">
      <alignment horizontal="left" vertical="center" wrapText="1"/>
    </xf>
    <xf numFmtId="0" fontId="12" fillId="0" borderId="74" xfId="0" applyFont="1" applyFill="1" applyBorder="1" applyAlignment="1" applyProtection="1">
      <alignment horizontal="left" vertical="center" wrapText="1"/>
    </xf>
    <xf numFmtId="0" fontId="12" fillId="0" borderId="98" xfId="0" applyFont="1" applyFill="1" applyBorder="1" applyAlignment="1" applyProtection="1">
      <alignment horizontal="left" vertical="center" wrapText="1"/>
    </xf>
    <xf numFmtId="0" fontId="12" fillId="0" borderId="99" xfId="0" applyFont="1" applyFill="1" applyBorder="1" applyAlignment="1" applyProtection="1">
      <alignment horizontal="left" vertical="center" wrapText="1"/>
    </xf>
    <xf numFmtId="0" fontId="12" fillId="0" borderId="100" xfId="0" applyFont="1" applyFill="1" applyBorder="1" applyAlignment="1" applyProtection="1">
      <alignment horizontal="left" vertical="center" wrapText="1"/>
    </xf>
    <xf numFmtId="0" fontId="12" fillId="0" borderId="101" xfId="0" applyFont="1" applyFill="1" applyBorder="1" applyAlignment="1" applyProtection="1">
      <alignment horizontal="left" vertical="center" wrapText="1"/>
    </xf>
    <xf numFmtId="0" fontId="12" fillId="0" borderId="75" xfId="0" applyFont="1" applyFill="1" applyBorder="1" applyAlignment="1" applyProtection="1">
      <alignment horizontal="left" vertical="center" wrapText="1"/>
    </xf>
    <xf numFmtId="0" fontId="12" fillId="0" borderId="102"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12" fillId="0" borderId="4" xfId="1" applyNumberFormat="1" applyFont="1" applyFill="1" applyBorder="1" applyAlignment="1" applyProtection="1">
      <alignment vertical="center" shrinkToFit="1"/>
    </xf>
    <xf numFmtId="0" fontId="12" fillId="0" borderId="6" xfId="1" applyNumberFormat="1" applyFont="1" applyFill="1" applyBorder="1" applyAlignment="1" applyProtection="1">
      <alignment vertical="center" shrinkToFit="1"/>
    </xf>
    <xf numFmtId="0" fontId="4" fillId="0" borderId="46" xfId="0" applyFont="1" applyFill="1" applyBorder="1" applyAlignment="1" applyProtection="1">
      <alignment horizontal="center" vertical="center"/>
    </xf>
    <xf numFmtId="0" fontId="4" fillId="0" borderId="47" xfId="0" applyFont="1" applyFill="1" applyBorder="1" applyAlignment="1" applyProtection="1">
      <alignment horizontal="center" vertical="center"/>
    </xf>
    <xf numFmtId="0" fontId="4" fillId="0" borderId="54" xfId="0" applyFont="1" applyFill="1" applyBorder="1" applyAlignment="1" applyProtection="1">
      <alignment horizontal="center" vertical="center"/>
    </xf>
    <xf numFmtId="0" fontId="4" fillId="0" borderId="58" xfId="0" applyFont="1" applyFill="1" applyBorder="1" applyAlignment="1" applyProtection="1">
      <alignment horizontal="center" vertical="center"/>
    </xf>
    <xf numFmtId="0" fontId="4" fillId="0" borderId="59" xfId="0" applyFont="1" applyFill="1" applyBorder="1" applyAlignment="1" applyProtection="1">
      <alignment horizontal="center" vertical="center"/>
    </xf>
    <xf numFmtId="0" fontId="4" fillId="0" borderId="60" xfId="0" applyFont="1" applyFill="1" applyBorder="1" applyAlignment="1" applyProtection="1">
      <alignment horizontal="center" vertical="center"/>
    </xf>
    <xf numFmtId="0" fontId="4" fillId="0" borderId="99" xfId="0" applyFont="1" applyFill="1" applyBorder="1" applyAlignment="1" applyProtection="1">
      <alignment horizontal="center" vertical="center"/>
    </xf>
    <xf numFmtId="0" fontId="4" fillId="0" borderId="100" xfId="0" applyFont="1" applyFill="1" applyBorder="1" applyAlignment="1" applyProtection="1">
      <alignment horizontal="center" vertical="center"/>
    </xf>
    <xf numFmtId="0" fontId="4" fillId="0" borderId="101" xfId="0" applyFont="1" applyFill="1" applyBorder="1" applyAlignment="1" applyProtection="1">
      <alignment horizontal="center" vertical="center"/>
    </xf>
    <xf numFmtId="0" fontId="4" fillId="0" borderId="48"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4" fillId="0" borderId="102" xfId="0" applyFont="1" applyFill="1" applyBorder="1" applyAlignment="1" applyProtection="1">
      <alignment horizontal="center" vertical="center"/>
    </xf>
    <xf numFmtId="0" fontId="4" fillId="0" borderId="62" xfId="0" applyFont="1" applyFill="1" applyBorder="1" applyAlignment="1" applyProtection="1">
      <alignment horizontal="center" vertical="center"/>
    </xf>
    <xf numFmtId="0" fontId="4" fillId="0" borderId="63" xfId="0" applyFont="1" applyFill="1" applyBorder="1" applyAlignment="1" applyProtection="1">
      <alignment horizontal="center" vertical="center"/>
    </xf>
    <xf numFmtId="0" fontId="4" fillId="0" borderId="103" xfId="0" applyFont="1" applyFill="1" applyBorder="1" applyAlignment="1" applyProtection="1">
      <alignment horizontal="center" vertical="center"/>
    </xf>
    <xf numFmtId="0" fontId="5" fillId="0" borderId="9" xfId="0" applyFont="1" applyFill="1" applyBorder="1" applyAlignment="1" applyProtection="1">
      <alignment horizontal="distributed" vertical="center"/>
    </xf>
    <xf numFmtId="0" fontId="8"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73" xfId="0" applyFont="1" applyFill="1" applyBorder="1" applyAlignment="1" applyProtection="1">
      <alignment horizontal="center" vertical="center"/>
    </xf>
    <xf numFmtId="0" fontId="6" fillId="0" borderId="4"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indent="1"/>
    </xf>
    <xf numFmtId="0" fontId="6" fillId="0" borderId="5" xfId="0" applyFont="1" applyFill="1" applyBorder="1" applyAlignment="1" applyProtection="1">
      <alignment horizontal="left" vertical="center" indent="1"/>
    </xf>
    <xf numFmtId="0" fontId="6" fillId="0" borderId="14" xfId="0" applyFont="1" applyFill="1" applyBorder="1" applyAlignment="1" applyProtection="1">
      <alignment horizontal="left" vertical="center" indent="1"/>
    </xf>
    <xf numFmtId="0" fontId="6" fillId="0" borderId="2" xfId="0" applyFont="1" applyFill="1" applyBorder="1" applyAlignment="1" applyProtection="1">
      <alignment horizontal="left" vertical="center" indent="1"/>
    </xf>
    <xf numFmtId="0" fontId="6" fillId="0" borderId="12" xfId="0" applyFont="1" applyFill="1" applyBorder="1" applyAlignment="1" applyProtection="1">
      <alignment horizontal="left" vertical="center" indent="1"/>
    </xf>
    <xf numFmtId="0" fontId="6" fillId="0" borderId="4" xfId="0" applyFont="1" applyFill="1" applyBorder="1" applyAlignment="1" applyProtection="1">
      <alignment horizontal="center" wrapText="1"/>
    </xf>
    <xf numFmtId="0" fontId="6" fillId="0" borderId="6" xfId="0" applyFont="1" applyFill="1" applyBorder="1" applyAlignment="1" applyProtection="1">
      <alignment horizontal="center" wrapText="1"/>
    </xf>
    <xf numFmtId="0" fontId="6" fillId="0" borderId="5" xfId="0" applyFont="1" applyFill="1" applyBorder="1" applyAlignment="1" applyProtection="1">
      <alignment horizontal="center" wrapText="1"/>
    </xf>
    <xf numFmtId="0" fontId="6" fillId="0" borderId="14" xfId="0" applyFont="1" applyFill="1" applyBorder="1" applyAlignment="1" applyProtection="1">
      <alignment horizontal="center" wrapText="1"/>
    </xf>
    <xf numFmtId="0" fontId="6" fillId="0" borderId="2" xfId="0" applyFont="1" applyFill="1" applyBorder="1" applyAlignment="1" applyProtection="1">
      <alignment horizontal="center" wrapText="1"/>
    </xf>
    <xf numFmtId="0" fontId="6" fillId="0" borderId="12" xfId="0" applyFont="1" applyFill="1" applyBorder="1" applyAlignment="1" applyProtection="1">
      <alignment horizontal="center" wrapText="1"/>
    </xf>
    <xf numFmtId="0" fontId="6" fillId="0" borderId="86" xfId="0" applyFont="1" applyFill="1" applyBorder="1" applyAlignment="1" applyProtection="1">
      <alignment horizontal="left" wrapText="1" indent="1"/>
    </xf>
    <xf numFmtId="0" fontId="6" fillId="0" borderId="74" xfId="0" applyFont="1" applyFill="1" applyBorder="1" applyAlignment="1" applyProtection="1">
      <alignment horizontal="left" wrapText="1" indent="1"/>
    </xf>
    <xf numFmtId="0" fontId="6" fillId="0" borderId="75" xfId="0" applyFont="1" applyFill="1" applyBorder="1" applyAlignment="1" applyProtection="1">
      <alignment horizontal="left" wrapText="1" indent="1"/>
    </xf>
    <xf numFmtId="0" fontId="6" fillId="0" borderId="49" xfId="0" applyFont="1" applyFill="1" applyBorder="1" applyAlignment="1" applyProtection="1">
      <alignment horizontal="left" wrapText="1" indent="1"/>
    </xf>
    <xf numFmtId="0" fontId="6" fillId="0" borderId="50" xfId="0" applyFont="1" applyFill="1" applyBorder="1" applyAlignment="1" applyProtection="1">
      <alignment horizontal="left" wrapText="1" indent="1"/>
    </xf>
    <xf numFmtId="0" fontId="6" fillId="0" borderId="51" xfId="0" applyFont="1" applyFill="1" applyBorder="1" applyAlignment="1" applyProtection="1">
      <alignment horizontal="left" wrapText="1" indent="1"/>
    </xf>
    <xf numFmtId="0" fontId="6" fillId="0" borderId="4"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12" fillId="0" borderId="46" xfId="0" applyFont="1" applyFill="1" applyBorder="1" applyAlignment="1" applyProtection="1">
      <alignment horizontal="left" vertical="center" wrapText="1"/>
    </xf>
    <xf numFmtId="0" fontId="12" fillId="0" borderId="47" xfId="0" applyFont="1" applyFill="1" applyBorder="1" applyAlignment="1" applyProtection="1">
      <alignment horizontal="left" vertical="center" wrapText="1"/>
    </xf>
    <xf numFmtId="0" fontId="12" fillId="0" borderId="54" xfId="0" applyFont="1" applyFill="1" applyBorder="1" applyAlignment="1" applyProtection="1">
      <alignment horizontal="left" vertical="center" wrapText="1"/>
    </xf>
    <xf numFmtId="0" fontId="12" fillId="0" borderId="48" xfId="0" applyFont="1" applyFill="1" applyBorder="1" applyAlignment="1" applyProtection="1">
      <alignment horizontal="left" vertical="center" wrapText="1"/>
    </xf>
    <xf numFmtId="0" fontId="4" fillId="0" borderId="6"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4" fillId="0" borderId="56" xfId="0" applyFont="1" applyFill="1" applyBorder="1" applyAlignment="1" applyProtection="1">
      <alignment horizontal="center" vertical="center"/>
    </xf>
    <xf numFmtId="0" fontId="4" fillId="0" borderId="57" xfId="0" applyFont="1" applyFill="1" applyBorder="1" applyAlignment="1" applyProtection="1">
      <alignment horizontal="center" vertical="center"/>
    </xf>
    <xf numFmtId="0" fontId="4" fillId="0" borderId="77" xfId="0" applyFont="1" applyFill="1" applyBorder="1" applyAlignment="1" applyProtection="1">
      <alignment horizontal="center" vertical="center"/>
    </xf>
    <xf numFmtId="0" fontId="4" fillId="0" borderId="78" xfId="0" applyFont="1" applyFill="1" applyBorder="1" applyAlignment="1" applyProtection="1">
      <alignment horizontal="center" vertical="center"/>
    </xf>
    <xf numFmtId="180" fontId="12" fillId="0" borderId="11"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13" xfId="1" applyNumberFormat="1" applyFont="1" applyFill="1" applyBorder="1" applyAlignment="1" applyProtection="1">
      <alignment shrinkToFit="1"/>
    </xf>
    <xf numFmtId="0" fontId="11" fillId="0" borderId="88" xfId="0" applyFont="1" applyFill="1" applyBorder="1" applyAlignment="1" applyProtection="1">
      <alignment horizontal="center" vertical="center" wrapText="1"/>
    </xf>
    <xf numFmtId="0" fontId="11" fillId="0" borderId="89" xfId="0" applyFont="1" applyFill="1" applyBorder="1" applyAlignment="1" applyProtection="1">
      <alignment horizontal="center" vertical="center" wrapText="1"/>
    </xf>
    <xf numFmtId="0" fontId="11" fillId="0" borderId="90" xfId="0" applyFont="1" applyFill="1" applyBorder="1" applyAlignment="1" applyProtection="1">
      <alignment horizontal="center" vertical="center" wrapText="1"/>
    </xf>
    <xf numFmtId="0" fontId="11" fillId="0" borderId="91" xfId="0" applyFont="1" applyFill="1" applyBorder="1" applyAlignment="1" applyProtection="1">
      <alignment horizontal="center" vertical="center" wrapText="1"/>
    </xf>
    <xf numFmtId="0" fontId="11" fillId="0" borderId="92" xfId="0" applyFont="1" applyFill="1" applyBorder="1" applyAlignment="1" applyProtection="1">
      <alignment horizontal="center" vertical="center" wrapText="1"/>
    </xf>
    <xf numFmtId="0" fontId="11" fillId="0" borderId="93" xfId="0" applyFont="1" applyFill="1" applyBorder="1" applyAlignment="1" applyProtection="1">
      <alignment horizontal="center" vertical="center" wrapText="1"/>
    </xf>
    <xf numFmtId="0" fontId="15" fillId="0" borderId="88" xfId="0" applyFont="1" applyFill="1" applyBorder="1" applyAlignment="1" applyProtection="1">
      <alignment horizontal="distributed" vertical="center" wrapText="1"/>
    </xf>
    <xf numFmtId="0" fontId="15" fillId="0" borderId="94" xfId="0" applyFont="1" applyFill="1" applyBorder="1" applyAlignment="1" applyProtection="1">
      <alignment horizontal="distributed" vertical="center" wrapText="1"/>
    </xf>
    <xf numFmtId="0" fontId="15" fillId="0" borderId="95" xfId="0" applyFont="1" applyFill="1" applyBorder="1" applyAlignment="1" applyProtection="1">
      <alignment horizontal="distributed" vertical="center" wrapText="1"/>
    </xf>
    <xf numFmtId="0" fontId="15" fillId="0" borderId="60" xfId="0" applyFont="1" applyFill="1" applyBorder="1" applyAlignment="1" applyProtection="1">
      <alignment horizontal="distributed" vertical="center" wrapText="1"/>
    </xf>
    <xf numFmtId="0" fontId="15" fillId="0" borderId="91" xfId="0" applyFont="1" applyFill="1" applyBorder="1" applyAlignment="1" applyProtection="1">
      <alignment horizontal="distributed" vertical="center" wrapText="1"/>
    </xf>
    <xf numFmtId="0" fontId="15" fillId="0" borderId="96" xfId="0" applyFont="1" applyFill="1" applyBorder="1" applyAlignment="1" applyProtection="1">
      <alignment horizontal="distributed" vertical="center" wrapText="1"/>
    </xf>
    <xf numFmtId="0" fontId="5" fillId="0" borderId="6" xfId="0" applyFont="1" applyFill="1" applyBorder="1" applyAlignment="1" applyProtection="1">
      <alignment horizontal="left" vertical="top"/>
    </xf>
    <xf numFmtId="0" fontId="5" fillId="0" borderId="5" xfId="0" applyFont="1" applyFill="1" applyBorder="1" applyAlignment="1" applyProtection="1">
      <alignment horizontal="left" vertical="top"/>
    </xf>
    <xf numFmtId="0" fontId="11" fillId="0" borderId="80" xfId="0" applyFont="1" applyFill="1" applyBorder="1" applyAlignment="1" applyProtection="1">
      <alignment horizontal="center" vertical="center" shrinkToFit="1"/>
    </xf>
    <xf numFmtId="0" fontId="11" fillId="0" borderId="7" xfId="0" applyFont="1" applyFill="1" applyBorder="1" applyAlignment="1" applyProtection="1">
      <alignment horizontal="center" vertical="center" shrinkToFit="1"/>
    </xf>
    <xf numFmtId="0" fontId="11" fillId="0" borderId="81" xfId="0" applyFont="1" applyFill="1" applyBorder="1" applyAlignment="1" applyProtection="1">
      <alignment horizontal="center" vertical="center" shrinkToFit="1"/>
    </xf>
    <xf numFmtId="0" fontId="11" fillId="0" borderId="82" xfId="0" applyFont="1" applyFill="1" applyBorder="1" applyAlignment="1" applyProtection="1">
      <alignment horizontal="center" vertical="center" shrinkToFit="1"/>
    </xf>
    <xf numFmtId="0" fontId="11" fillId="0" borderId="8" xfId="0" applyFont="1" applyFill="1" applyBorder="1" applyAlignment="1" applyProtection="1">
      <alignment horizontal="center" vertical="center" shrinkToFit="1"/>
    </xf>
    <xf numFmtId="0" fontId="11" fillId="0" borderId="83" xfId="0" applyFont="1" applyFill="1" applyBorder="1" applyAlignment="1" applyProtection="1">
      <alignment horizontal="center" vertical="center" shrinkToFit="1"/>
    </xf>
    <xf numFmtId="0" fontId="3" fillId="0" borderId="4"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178" fontId="12" fillId="0" borderId="0" xfId="0" applyNumberFormat="1" applyFont="1" applyFill="1" applyAlignment="1" applyProtection="1">
      <alignment horizontal="center" vertical="center"/>
    </xf>
    <xf numFmtId="177" fontId="12" fillId="0" borderId="0" xfId="0" applyNumberFormat="1" applyFont="1" applyFill="1" applyAlignment="1" applyProtection="1">
      <alignment horizontal="center" vertical="center"/>
    </xf>
    <xf numFmtId="0" fontId="5"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4" fillId="0" borderId="0" xfId="0" applyFont="1" applyFill="1" applyBorder="1" applyAlignment="1" applyProtection="1">
      <alignment horizontal="left" vertical="center"/>
    </xf>
    <xf numFmtId="0" fontId="4" fillId="0" borderId="13" xfId="0" applyFont="1" applyFill="1" applyBorder="1" applyAlignment="1" applyProtection="1">
      <alignment horizontal="left" vertical="center"/>
    </xf>
    <xf numFmtId="49" fontId="11" fillId="0" borderId="9" xfId="0" applyNumberFormat="1" applyFont="1" applyFill="1" applyBorder="1" applyAlignment="1" applyProtection="1">
      <alignment horizontal="center" vertical="center"/>
    </xf>
    <xf numFmtId="0" fontId="11" fillId="0" borderId="9" xfId="0" applyNumberFormat="1" applyFont="1" applyFill="1" applyBorder="1" applyAlignment="1" applyProtection="1">
      <alignment horizontal="center" vertical="center"/>
    </xf>
    <xf numFmtId="49" fontId="11" fillId="0" borderId="87" xfId="0" applyNumberFormat="1" applyFont="1" applyFill="1" applyBorder="1" applyAlignment="1" applyProtection="1">
      <alignment horizontal="center" vertical="center"/>
    </xf>
    <xf numFmtId="0" fontId="11" fillId="0" borderId="87" xfId="0" applyNumberFormat="1"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49" fontId="11" fillId="0" borderId="84" xfId="0" applyNumberFormat="1" applyFont="1" applyFill="1" applyBorder="1" applyAlignment="1" applyProtection="1">
      <alignment horizontal="center" vertical="center"/>
    </xf>
    <xf numFmtId="0" fontId="11" fillId="0" borderId="84" xfId="0" applyNumberFormat="1" applyFont="1" applyFill="1" applyBorder="1" applyAlignment="1" applyProtection="1">
      <alignment horizontal="center" vertical="center"/>
    </xf>
    <xf numFmtId="0" fontId="4" fillId="0" borderId="49" xfId="0" applyFont="1" applyFill="1" applyBorder="1" applyAlignment="1" applyProtection="1">
      <alignment horizontal="center" vertical="center"/>
    </xf>
    <xf numFmtId="0" fontId="4" fillId="0" borderId="50" xfId="0" applyFont="1" applyFill="1" applyBorder="1" applyAlignment="1" applyProtection="1">
      <alignment horizontal="center" vertical="center"/>
    </xf>
    <xf numFmtId="0" fontId="4" fillId="0" borderId="55" xfId="0" applyFont="1" applyFill="1" applyBorder="1" applyAlignment="1" applyProtection="1">
      <alignment horizontal="center" vertical="center"/>
    </xf>
    <xf numFmtId="0" fontId="4" fillId="0" borderId="51" xfId="0" applyFont="1" applyFill="1" applyBorder="1" applyAlignment="1" applyProtection="1">
      <alignment horizontal="center" vertical="center"/>
    </xf>
    <xf numFmtId="0" fontId="12" fillId="0" borderId="49" xfId="0" applyFont="1" applyFill="1" applyBorder="1" applyAlignment="1" applyProtection="1">
      <alignment horizontal="left" vertical="center" wrapText="1"/>
    </xf>
    <xf numFmtId="0" fontId="12" fillId="0" borderId="50" xfId="0" applyFont="1" applyFill="1" applyBorder="1" applyAlignment="1" applyProtection="1">
      <alignment horizontal="left" vertical="center" wrapText="1"/>
    </xf>
    <xf numFmtId="0" fontId="12" fillId="0" borderId="51" xfId="0" applyFont="1" applyFill="1" applyBorder="1" applyAlignment="1" applyProtection="1">
      <alignment horizontal="left" vertical="center" wrapText="1"/>
    </xf>
    <xf numFmtId="180" fontId="12" fillId="0" borderId="4" xfId="1" applyNumberFormat="1" applyFont="1" applyFill="1" applyBorder="1" applyAlignment="1" applyProtection="1">
      <alignment shrinkToFit="1"/>
    </xf>
    <xf numFmtId="180" fontId="12" fillId="0" borderId="6" xfId="1" applyNumberFormat="1" applyFont="1" applyFill="1" applyBorder="1" applyAlignment="1" applyProtection="1">
      <alignment shrinkToFit="1"/>
    </xf>
    <xf numFmtId="180" fontId="12" fillId="0" borderId="5" xfId="1" applyNumberFormat="1" applyFont="1" applyFill="1" applyBorder="1" applyAlignment="1" applyProtection="1">
      <alignment shrinkToFit="1"/>
    </xf>
    <xf numFmtId="0" fontId="11" fillId="0" borderId="2" xfId="0" applyFont="1" applyFill="1" applyBorder="1" applyAlignment="1" applyProtection="1">
      <alignment horizontal="center" vertical="center"/>
    </xf>
    <xf numFmtId="0" fontId="12" fillId="0" borderId="55" xfId="0" applyFont="1" applyFill="1" applyBorder="1" applyAlignment="1" applyProtection="1">
      <alignment horizontal="left" vertical="center" wrapText="1"/>
    </xf>
    <xf numFmtId="0" fontId="4" fillId="0" borderId="18" xfId="0" applyFont="1" applyFill="1" applyBorder="1" applyAlignment="1" applyProtection="1">
      <alignment horizontal="center" vertical="center"/>
    </xf>
    <xf numFmtId="0" fontId="6" fillId="0" borderId="80" xfId="0" applyFont="1" applyFill="1" applyBorder="1" applyAlignment="1" applyProtection="1">
      <alignment horizontal="distributed" vertical="center" wrapText="1" justifyLastLine="1"/>
    </xf>
    <xf numFmtId="0" fontId="6" fillId="0" borderId="7" xfId="0" applyFont="1" applyFill="1" applyBorder="1" applyAlignment="1" applyProtection="1">
      <alignment horizontal="distributed" vertical="center" wrapText="1" justifyLastLine="1"/>
    </xf>
    <xf numFmtId="0" fontId="6" fillId="0" borderId="81" xfId="0" applyFont="1" applyFill="1" applyBorder="1" applyAlignment="1" applyProtection="1">
      <alignment horizontal="distributed" vertical="center" wrapText="1" justifyLastLine="1"/>
    </xf>
    <xf numFmtId="0" fontId="6" fillId="0" borderId="82" xfId="0" applyFont="1" applyFill="1" applyBorder="1" applyAlignment="1" applyProtection="1">
      <alignment horizontal="distributed" vertical="center" wrapText="1" justifyLastLine="1"/>
    </xf>
    <xf numFmtId="0" fontId="6" fillId="0" borderId="8" xfId="0" applyFont="1" applyFill="1" applyBorder="1" applyAlignment="1" applyProtection="1">
      <alignment horizontal="distributed" vertical="center" wrapText="1" justifyLastLine="1"/>
    </xf>
    <xf numFmtId="0" fontId="6" fillId="0" borderId="83" xfId="0" applyFont="1" applyFill="1" applyBorder="1" applyAlignment="1" applyProtection="1">
      <alignment horizontal="distributed" vertical="center" wrapText="1" justifyLastLine="1"/>
    </xf>
    <xf numFmtId="0" fontId="4" fillId="0" borderId="80"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1" xfId="0" applyFont="1" applyFill="1" applyBorder="1" applyAlignment="1" applyProtection="1">
      <alignment horizontal="center" vertical="center"/>
    </xf>
    <xf numFmtId="0" fontId="4" fillId="0" borderId="82"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83"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11" fillId="0" borderId="2" xfId="0" applyFont="1" applyFill="1" applyBorder="1" applyAlignment="1" applyProtection="1">
      <alignment horizontal="left" vertical="center" shrinkToFit="1"/>
    </xf>
    <xf numFmtId="0" fontId="9" fillId="0" borderId="0" xfId="0" applyFont="1" applyFill="1" applyBorder="1" applyAlignment="1" applyProtection="1">
      <alignment horizontal="distributed" vertical="center"/>
    </xf>
    <xf numFmtId="0" fontId="9" fillId="0" borderId="2" xfId="0" applyFont="1" applyFill="1" applyBorder="1" applyAlignment="1" applyProtection="1">
      <alignment horizontal="distributed" vertical="center"/>
    </xf>
    <xf numFmtId="49" fontId="11" fillId="0" borderId="10" xfId="0" applyNumberFormat="1" applyFont="1" applyFill="1" applyBorder="1" applyAlignment="1" applyProtection="1">
      <alignment horizontal="center" vertical="center"/>
    </xf>
    <xf numFmtId="0" fontId="11" fillId="0" borderId="10" xfId="0" applyNumberFormat="1" applyFont="1" applyFill="1" applyBorder="1" applyAlignment="1" applyProtection="1">
      <alignment horizontal="center" vertical="center"/>
    </xf>
    <xf numFmtId="3" fontId="11" fillId="0" borderId="6" xfId="0" applyNumberFormat="1" applyFont="1" applyFill="1" applyBorder="1" applyAlignment="1" applyProtection="1">
      <alignment horizontal="center" vertical="center"/>
    </xf>
    <xf numFmtId="3" fontId="11" fillId="0" borderId="11" xfId="0" applyNumberFormat="1" applyFont="1" applyFill="1" applyBorder="1" applyAlignment="1" applyProtection="1">
      <alignment horizontal="center" vertical="center"/>
    </xf>
    <xf numFmtId="3" fontId="11" fillId="0" borderId="0" xfId="0" applyNumberFormat="1" applyFont="1" applyFill="1" applyBorder="1" applyAlignment="1" applyProtection="1">
      <alignment horizontal="center" vertical="center"/>
    </xf>
    <xf numFmtId="3" fontId="11" fillId="0" borderId="14" xfId="0" applyNumberFormat="1" applyFont="1" applyFill="1" applyBorder="1" applyAlignment="1" applyProtection="1">
      <alignment horizontal="center" vertical="center"/>
    </xf>
    <xf numFmtId="3" fontId="11" fillId="0" borderId="2" xfId="0" applyNumberFormat="1" applyFont="1" applyFill="1" applyBorder="1" applyAlignment="1" applyProtection="1">
      <alignment horizontal="center" vertical="center"/>
    </xf>
    <xf numFmtId="49" fontId="11" fillId="0" borderId="85" xfId="0" applyNumberFormat="1" applyFont="1" applyFill="1" applyBorder="1" applyAlignment="1" applyProtection="1">
      <alignment horizontal="center" vertical="center"/>
    </xf>
    <xf numFmtId="0" fontId="11" fillId="0" borderId="85" xfId="0" applyNumberFormat="1" applyFont="1" applyFill="1" applyBorder="1" applyAlignment="1" applyProtection="1">
      <alignment horizontal="center" vertical="center"/>
    </xf>
    <xf numFmtId="0" fontId="4" fillId="0" borderId="7" xfId="0" applyFont="1" applyFill="1" applyBorder="1" applyAlignment="1" applyProtection="1">
      <alignment horizontal="distributed" vertical="center" justifyLastLine="1"/>
    </xf>
    <xf numFmtId="0" fontId="4" fillId="0" borderId="8" xfId="0" applyFont="1" applyFill="1" applyBorder="1" applyAlignment="1" applyProtection="1">
      <alignment horizontal="distributed" vertical="center" justifyLastLine="1"/>
    </xf>
    <xf numFmtId="49" fontId="12"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center" vertical="center"/>
    </xf>
    <xf numFmtId="0" fontId="11" fillId="0" borderId="6" xfId="0" applyFont="1" applyFill="1" applyBorder="1" applyAlignment="1" applyProtection="1">
      <alignment vertical="center" shrinkToFit="1"/>
    </xf>
    <xf numFmtId="0" fontId="11" fillId="0" borderId="2" xfId="0" applyFont="1" applyFill="1" applyBorder="1" applyAlignment="1" applyProtection="1">
      <alignment vertical="center" shrinkToFit="1"/>
    </xf>
    <xf numFmtId="0" fontId="11" fillId="0" borderId="80"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11" fillId="0" borderId="81" xfId="0" applyFont="1" applyFill="1" applyBorder="1" applyAlignment="1" applyProtection="1">
      <alignment horizontal="center" vertical="center" wrapText="1"/>
    </xf>
    <xf numFmtId="0" fontId="11" fillId="0" borderId="82" xfId="0"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83" xfId="0" applyFont="1" applyFill="1" applyBorder="1" applyAlignment="1" applyProtection="1">
      <alignment horizontal="center" vertical="center" wrapText="1"/>
    </xf>
    <xf numFmtId="0" fontId="8" fillId="0" borderId="171" xfId="0" applyFont="1" applyFill="1" applyBorder="1" applyAlignment="1" applyProtection="1">
      <alignment horizontal="center" vertical="center" wrapText="1"/>
    </xf>
    <xf numFmtId="0" fontId="9" fillId="0" borderId="170" xfId="0" applyFont="1" applyFill="1" applyBorder="1" applyAlignment="1" applyProtection="1">
      <alignment horizontal="center" vertical="center" wrapText="1"/>
    </xf>
    <xf numFmtId="0" fontId="9" fillId="0" borderId="172" xfId="0" applyFont="1" applyFill="1" applyBorder="1" applyAlignment="1" applyProtection="1">
      <alignment horizontal="center" vertical="center" wrapText="1"/>
    </xf>
    <xf numFmtId="0" fontId="9" fillId="0" borderId="173" xfId="0" applyFont="1" applyFill="1" applyBorder="1" applyAlignment="1" applyProtection="1">
      <alignment horizontal="center" vertical="center" wrapText="1"/>
    </xf>
    <xf numFmtId="0" fontId="9" fillId="0" borderId="174" xfId="0" applyFont="1" applyFill="1" applyBorder="1" applyAlignment="1" applyProtection="1">
      <alignment horizontal="center" vertical="center" wrapText="1"/>
    </xf>
    <xf numFmtId="0" fontId="9" fillId="0" borderId="175" xfId="0" applyFont="1" applyFill="1" applyBorder="1" applyAlignment="1" applyProtection="1">
      <alignment horizontal="center" vertical="center" wrapText="1"/>
    </xf>
    <xf numFmtId="0" fontId="5" fillId="9" borderId="234" xfId="0" applyFont="1" applyFill="1" applyBorder="1" applyAlignment="1">
      <alignment horizontal="center" vertical="center"/>
    </xf>
    <xf numFmtId="0" fontId="0" fillId="9" borderId="235" xfId="0" applyFill="1" applyBorder="1" applyAlignment="1">
      <alignment horizontal="center" vertical="center"/>
    </xf>
    <xf numFmtId="0" fontId="0" fillId="9" borderId="236" xfId="0" applyFill="1" applyBorder="1" applyAlignment="1">
      <alignment horizontal="center" vertical="center"/>
    </xf>
    <xf numFmtId="0" fontId="5" fillId="0" borderId="234" xfId="0" applyFont="1" applyBorder="1" applyAlignment="1">
      <alignment horizontal="center" vertical="center"/>
    </xf>
    <xf numFmtId="0" fontId="0" fillId="0" borderId="235" xfId="0" applyBorder="1" applyAlignment="1">
      <alignment horizontal="center" vertical="center"/>
    </xf>
    <xf numFmtId="0" fontId="0" fillId="0" borderId="236" xfId="0" applyBorder="1" applyAlignment="1">
      <alignment horizontal="center" vertical="center"/>
    </xf>
    <xf numFmtId="0" fontId="22" fillId="0" borderId="0" xfId="0" applyFont="1" applyBorder="1" applyAlignment="1" applyProtection="1">
      <alignment horizontal="center" vertical="center"/>
    </xf>
    <xf numFmtId="0" fontId="22" fillId="0" borderId="186" xfId="0" applyFont="1" applyBorder="1" applyAlignment="1" applyProtection="1">
      <alignment horizontal="center" vertical="center"/>
    </xf>
    <xf numFmtId="0" fontId="13" fillId="7" borderId="0" xfId="0" applyFont="1" applyFill="1" applyBorder="1" applyAlignment="1" applyProtection="1">
      <alignment horizontal="left" vertical="center" wrapText="1"/>
      <protection locked="0"/>
    </xf>
    <xf numFmtId="0" fontId="13" fillId="7" borderId="186" xfId="0" applyFont="1" applyFill="1" applyBorder="1" applyAlignment="1" applyProtection="1">
      <alignment horizontal="left" vertical="center" wrapText="1"/>
      <protection locked="0"/>
    </xf>
    <xf numFmtId="0" fontId="22" fillId="0" borderId="0" xfId="0" applyFont="1" applyAlignment="1" applyProtection="1">
      <alignment horizontal="center" vertical="center"/>
    </xf>
    <xf numFmtId="0" fontId="13" fillId="7" borderId="0" xfId="0" applyFont="1" applyFill="1" applyBorder="1" applyAlignment="1" applyProtection="1">
      <alignment horizontal="center"/>
    </xf>
    <xf numFmtId="0" fontId="13" fillId="7" borderId="186" xfId="0" applyFont="1" applyFill="1" applyBorder="1" applyAlignment="1" applyProtection="1">
      <alignment horizontal="center"/>
    </xf>
    <xf numFmtId="0" fontId="22" fillId="0" borderId="0" xfId="0" applyFont="1" applyBorder="1" applyAlignment="1" applyProtection="1">
      <alignment horizontal="left"/>
    </xf>
    <xf numFmtId="0" fontId="22" fillId="0" borderId="179" xfId="0" applyFont="1" applyBorder="1" applyAlignment="1" applyProtection="1">
      <alignment horizontal="center"/>
    </xf>
    <xf numFmtId="0" fontId="22" fillId="0" borderId="180" xfId="0" applyFont="1" applyBorder="1" applyAlignment="1" applyProtection="1">
      <alignment horizontal="center"/>
    </xf>
    <xf numFmtId="0" fontId="22" fillId="0" borderId="211" xfId="0" applyFont="1" applyBorder="1" applyAlignment="1" applyProtection="1">
      <alignment horizontal="center"/>
    </xf>
    <xf numFmtId="0" fontId="22" fillId="0" borderId="185" xfId="0" applyFont="1" applyBorder="1" applyAlignment="1" applyProtection="1">
      <alignment horizontal="center"/>
    </xf>
    <xf numFmtId="0" fontId="22" fillId="0" borderId="186" xfId="0" applyFont="1" applyBorder="1" applyAlignment="1" applyProtection="1">
      <alignment horizontal="center"/>
    </xf>
    <xf numFmtId="0" fontId="22" fillId="0" borderId="217" xfId="0" applyFont="1" applyBorder="1" applyAlignment="1" applyProtection="1">
      <alignment horizontal="center"/>
    </xf>
    <xf numFmtId="179" fontId="13" fillId="7" borderId="205" xfId="0" applyNumberFormat="1" applyFont="1" applyFill="1" applyBorder="1" applyAlignment="1" applyProtection="1">
      <alignment horizontal="center"/>
      <protection locked="0"/>
    </xf>
    <xf numFmtId="179" fontId="13" fillId="7" borderId="206" xfId="0" applyNumberFormat="1" applyFont="1" applyFill="1" applyBorder="1" applyAlignment="1" applyProtection="1">
      <alignment horizontal="center"/>
      <protection locked="0"/>
    </xf>
    <xf numFmtId="179" fontId="13" fillId="7" borderId="208" xfId="0" applyNumberFormat="1" applyFont="1" applyFill="1" applyBorder="1" applyAlignment="1" applyProtection="1">
      <alignment horizontal="center"/>
      <protection locked="0"/>
    </xf>
    <xf numFmtId="179" fontId="13" fillId="7" borderId="209" xfId="0" applyNumberFormat="1" applyFont="1" applyFill="1" applyBorder="1" applyAlignment="1" applyProtection="1">
      <alignment horizontal="center"/>
      <protection locked="0"/>
    </xf>
    <xf numFmtId="0" fontId="39" fillId="0" borderId="206" xfId="0" applyFont="1" applyBorder="1" applyAlignment="1" applyProtection="1">
      <alignment horizontal="center"/>
      <protection locked="0"/>
    </xf>
    <xf numFmtId="0" fontId="39" fillId="0" borderId="209" xfId="0" applyFont="1" applyBorder="1" applyAlignment="1" applyProtection="1">
      <alignment horizontal="center"/>
      <protection locked="0"/>
    </xf>
    <xf numFmtId="0" fontId="39" fillId="0" borderId="207" xfId="0" applyFont="1" applyBorder="1" applyAlignment="1" applyProtection="1">
      <alignment horizontal="center"/>
      <protection locked="0"/>
    </xf>
    <xf numFmtId="0" fontId="39" fillId="0" borderId="210" xfId="0" applyFont="1" applyBorder="1" applyAlignment="1" applyProtection="1">
      <alignment horizontal="center"/>
      <protection locked="0"/>
    </xf>
    <xf numFmtId="179" fontId="13" fillId="7" borderId="212" xfId="0" applyNumberFormat="1" applyFont="1" applyFill="1" applyBorder="1" applyAlignment="1" applyProtection="1">
      <alignment horizontal="center"/>
      <protection locked="0"/>
    </xf>
    <xf numFmtId="179" fontId="13" fillId="7" borderId="213" xfId="0" applyNumberFormat="1" applyFont="1" applyFill="1" applyBorder="1" applyAlignment="1" applyProtection="1">
      <alignment horizontal="center"/>
      <protection locked="0"/>
    </xf>
    <xf numFmtId="179" fontId="13" fillId="7" borderId="214" xfId="0" applyNumberFormat="1" applyFont="1" applyFill="1" applyBorder="1" applyAlignment="1" applyProtection="1">
      <alignment horizontal="center"/>
      <protection locked="0"/>
    </xf>
    <xf numFmtId="186" fontId="39" fillId="0" borderId="215" xfId="0" applyNumberFormat="1" applyFont="1" applyBorder="1" applyAlignment="1" applyProtection="1">
      <alignment horizontal="center"/>
    </xf>
    <xf numFmtId="186" fontId="39" fillId="0" borderId="216" xfId="0" applyNumberFormat="1" applyFont="1" applyBorder="1" applyAlignment="1" applyProtection="1">
      <alignment horizontal="center"/>
    </xf>
    <xf numFmtId="0" fontId="22" fillId="0" borderId="0" xfId="0" applyFont="1" applyAlignment="1" applyProtection="1">
      <alignment horizontal="center"/>
    </xf>
    <xf numFmtId="0" fontId="22" fillId="7" borderId="0" xfId="0" applyFont="1" applyFill="1" applyAlignment="1" applyProtection="1">
      <alignment horizontal="center"/>
      <protection locked="0"/>
    </xf>
    <xf numFmtId="179" fontId="13" fillId="7" borderId="193" xfId="0" applyNumberFormat="1" applyFont="1" applyFill="1" applyBorder="1" applyAlignment="1" applyProtection="1">
      <alignment horizontal="center"/>
      <protection locked="0"/>
    </xf>
    <xf numFmtId="179" fontId="13" fillId="7" borderId="194" xfId="0" applyNumberFormat="1" applyFont="1" applyFill="1" applyBorder="1" applyAlignment="1" applyProtection="1">
      <alignment horizontal="center"/>
      <protection locked="0"/>
    </xf>
    <xf numFmtId="179" fontId="13" fillId="7" borderId="185" xfId="0" applyNumberFormat="1" applyFont="1" applyFill="1" applyBorder="1" applyAlignment="1" applyProtection="1">
      <alignment horizontal="center"/>
      <protection locked="0"/>
    </xf>
    <xf numFmtId="179" fontId="13" fillId="7" borderId="202" xfId="0" applyNumberFormat="1" applyFont="1" applyFill="1" applyBorder="1" applyAlignment="1" applyProtection="1">
      <alignment horizontal="center"/>
      <protection locked="0"/>
    </xf>
    <xf numFmtId="179" fontId="13" fillId="7" borderId="203" xfId="0" applyNumberFormat="1" applyFont="1" applyFill="1" applyBorder="1" applyAlignment="1" applyProtection="1">
      <alignment horizontal="center"/>
      <protection locked="0"/>
    </xf>
    <xf numFmtId="179" fontId="13" fillId="7" borderId="219" xfId="0" applyNumberFormat="1" applyFont="1" applyFill="1" applyBorder="1" applyAlignment="1" applyProtection="1">
      <alignment horizontal="center"/>
      <protection locked="0"/>
    </xf>
    <xf numFmtId="186" fontId="39" fillId="0" borderId="218" xfId="0" applyNumberFormat="1" applyFont="1" applyBorder="1" applyAlignment="1" applyProtection="1">
      <alignment horizontal="center"/>
    </xf>
    <xf numFmtId="186" fontId="39" fillId="0" borderId="191" xfId="0" applyNumberFormat="1" applyFont="1" applyBorder="1" applyAlignment="1" applyProtection="1">
      <alignment horizontal="center"/>
    </xf>
    <xf numFmtId="186" fontId="39" fillId="0" borderId="220" xfId="0" applyNumberFormat="1" applyFont="1" applyBorder="1" applyAlignment="1" applyProtection="1">
      <alignment horizontal="center"/>
    </xf>
    <xf numFmtId="186" fontId="39" fillId="0" borderId="204" xfId="0" applyNumberFormat="1" applyFont="1" applyBorder="1" applyAlignment="1" applyProtection="1">
      <alignment horizontal="center"/>
    </xf>
    <xf numFmtId="0" fontId="13" fillId="7" borderId="0" xfId="0" applyFont="1" applyFill="1" applyBorder="1" applyAlignment="1" applyProtection="1">
      <alignment horizontal="left" vertical="center"/>
      <protection locked="0"/>
    </xf>
    <xf numFmtId="0" fontId="13" fillId="7" borderId="186" xfId="0" applyFont="1" applyFill="1" applyBorder="1" applyAlignment="1" applyProtection="1">
      <alignment horizontal="left" vertical="center"/>
      <protection locked="0"/>
    </xf>
    <xf numFmtId="0" fontId="22" fillId="0" borderId="0" xfId="0" applyFont="1" applyAlignment="1" applyProtection="1">
      <alignment horizontal="left" vertical="top" wrapText="1"/>
    </xf>
    <xf numFmtId="0" fontId="22" fillId="7" borderId="205" xfId="0" applyFont="1" applyFill="1" applyBorder="1" applyAlignment="1" applyProtection="1">
      <alignment horizontal="center"/>
    </xf>
    <xf numFmtId="0" fontId="22" fillId="7" borderId="206" xfId="0" applyFont="1" applyFill="1" applyBorder="1" applyAlignment="1" applyProtection="1">
      <alignment horizontal="center"/>
    </xf>
    <xf numFmtId="0" fontId="22" fillId="7" borderId="208" xfId="0" applyFont="1" applyFill="1" applyBorder="1" applyAlignment="1" applyProtection="1">
      <alignment horizontal="center"/>
    </xf>
    <xf numFmtId="0" fontId="22" fillId="7" borderId="209" xfId="0" applyFont="1" applyFill="1" applyBorder="1" applyAlignment="1" applyProtection="1">
      <alignment horizontal="center"/>
    </xf>
    <xf numFmtId="0" fontId="22" fillId="7" borderId="207" xfId="0" applyFont="1" applyFill="1" applyBorder="1" applyAlignment="1" applyProtection="1">
      <alignment horizontal="center"/>
    </xf>
    <xf numFmtId="0" fontId="22" fillId="7" borderId="210" xfId="0" applyFont="1" applyFill="1" applyBorder="1" applyAlignment="1" applyProtection="1">
      <alignment horizontal="center"/>
    </xf>
    <xf numFmtId="0" fontId="22" fillId="7" borderId="189" xfId="0" applyFont="1" applyFill="1" applyBorder="1" applyAlignment="1" applyProtection="1">
      <alignment horizontal="center"/>
    </xf>
    <xf numFmtId="0" fontId="22" fillId="7" borderId="190" xfId="0" applyFont="1" applyFill="1" applyBorder="1" applyAlignment="1" applyProtection="1">
      <alignment horizontal="center"/>
    </xf>
    <xf numFmtId="0" fontId="22" fillId="7" borderId="191" xfId="0" applyFont="1" applyFill="1" applyBorder="1" applyAlignment="1" applyProtection="1">
      <alignment horizontal="center"/>
    </xf>
    <xf numFmtId="0" fontId="22" fillId="7" borderId="200" xfId="0" applyFont="1" applyFill="1" applyBorder="1" applyAlignment="1" applyProtection="1">
      <alignment horizontal="center"/>
    </xf>
    <xf numFmtId="0" fontId="22" fillId="7" borderId="184" xfId="0" applyFont="1" applyFill="1" applyBorder="1" applyAlignment="1" applyProtection="1">
      <alignment horizontal="center"/>
    </xf>
    <xf numFmtId="0" fontId="22" fillId="7" borderId="201" xfId="0" applyFont="1" applyFill="1" applyBorder="1" applyAlignment="1" applyProtection="1">
      <alignment horizontal="center"/>
    </xf>
    <xf numFmtId="0" fontId="22" fillId="7" borderId="178" xfId="0" applyFont="1" applyFill="1" applyBorder="1" applyAlignment="1" applyProtection="1">
      <alignment horizontal="center"/>
      <protection locked="0"/>
    </xf>
    <xf numFmtId="0" fontId="22" fillId="7" borderId="188" xfId="0" applyFont="1" applyFill="1" applyBorder="1" applyAlignment="1" applyProtection="1">
      <alignment horizontal="center"/>
      <protection locked="0"/>
    </xf>
    <xf numFmtId="0" fontId="22" fillId="7" borderId="197" xfId="0" applyFont="1" applyFill="1" applyBorder="1" applyAlignment="1" applyProtection="1">
      <alignment horizontal="center"/>
      <protection locked="0"/>
    </xf>
    <xf numFmtId="0" fontId="22" fillId="7" borderId="198" xfId="0" applyFont="1" applyFill="1" applyBorder="1" applyAlignment="1" applyProtection="1">
      <alignment horizontal="center"/>
      <protection locked="0"/>
    </xf>
    <xf numFmtId="0" fontId="22" fillId="7" borderId="200" xfId="0" applyFont="1" applyFill="1" applyBorder="1" applyAlignment="1" applyProtection="1">
      <alignment horizontal="center"/>
      <protection locked="0"/>
    </xf>
    <xf numFmtId="0" fontId="22" fillId="7" borderId="184" xfId="0" applyFont="1" applyFill="1" applyBorder="1" applyAlignment="1" applyProtection="1">
      <alignment horizontal="center"/>
      <protection locked="0"/>
    </xf>
    <xf numFmtId="0" fontId="22" fillId="7" borderId="201" xfId="0" applyFont="1" applyFill="1" applyBorder="1" applyAlignment="1" applyProtection="1">
      <alignment horizontal="center"/>
      <protection locked="0"/>
    </xf>
    <xf numFmtId="0" fontId="22" fillId="7" borderId="202" xfId="0" applyFont="1" applyFill="1" applyBorder="1" applyAlignment="1" applyProtection="1">
      <alignment horizontal="center"/>
      <protection locked="0"/>
    </xf>
    <xf numFmtId="0" fontId="22" fillId="7" borderId="203" xfId="0" applyFont="1" applyFill="1" applyBorder="1" applyAlignment="1" applyProtection="1">
      <alignment horizontal="center"/>
      <protection locked="0"/>
    </xf>
    <xf numFmtId="0" fontId="22" fillId="7" borderId="204" xfId="0" applyFont="1" applyFill="1" applyBorder="1" applyAlignment="1" applyProtection="1">
      <alignment horizontal="center"/>
      <protection locked="0"/>
    </xf>
    <xf numFmtId="0" fontId="39" fillId="0" borderId="181" xfId="0" applyFont="1" applyBorder="1" applyAlignment="1" applyProtection="1">
      <alignment horizontal="center" shrinkToFit="1"/>
    </xf>
    <xf numFmtId="0" fontId="39" fillId="0" borderId="184" xfId="0" applyFont="1" applyBorder="1" applyAlignment="1" applyProtection="1">
      <alignment horizontal="center" shrinkToFit="1"/>
    </xf>
    <xf numFmtId="187" fontId="22" fillId="7" borderId="182" xfId="0" applyNumberFormat="1" applyFont="1" applyFill="1" applyBorder="1" applyAlignment="1" applyProtection="1">
      <alignment horizontal="right"/>
      <protection locked="0"/>
    </xf>
    <xf numFmtId="187" fontId="22" fillId="7" borderId="0" xfId="0" applyNumberFormat="1" applyFont="1" applyFill="1" applyBorder="1" applyAlignment="1" applyProtection="1">
      <alignment horizontal="right"/>
      <protection locked="0"/>
    </xf>
    <xf numFmtId="187" fontId="22" fillId="7" borderId="183" xfId="0" applyNumberFormat="1" applyFont="1" applyFill="1" applyBorder="1" applyAlignment="1" applyProtection="1">
      <alignment horizontal="right"/>
      <protection locked="0"/>
    </xf>
    <xf numFmtId="187" fontId="22" fillId="7" borderId="185" xfId="0" applyNumberFormat="1" applyFont="1" applyFill="1" applyBorder="1" applyAlignment="1" applyProtection="1">
      <alignment horizontal="right"/>
      <protection locked="0"/>
    </xf>
    <xf numFmtId="187" fontId="22" fillId="7" borderId="186" xfId="0" applyNumberFormat="1" applyFont="1" applyFill="1" applyBorder="1" applyAlignment="1" applyProtection="1">
      <alignment horizontal="right"/>
      <protection locked="0"/>
    </xf>
    <xf numFmtId="187" fontId="22" fillId="7" borderId="187" xfId="0" applyNumberFormat="1" applyFont="1" applyFill="1" applyBorder="1" applyAlignment="1" applyProtection="1">
      <alignment horizontal="right"/>
      <protection locked="0"/>
    </xf>
    <xf numFmtId="49" fontId="39" fillId="0" borderId="196" xfId="0" applyNumberFormat="1" applyFont="1" applyBorder="1" applyAlignment="1" applyProtection="1">
      <alignment horizontal="center"/>
    </xf>
    <xf numFmtId="49" fontId="39" fillId="0" borderId="0" xfId="0" applyNumberFormat="1" applyFont="1" applyBorder="1" applyAlignment="1" applyProtection="1">
      <alignment horizontal="center"/>
    </xf>
    <xf numFmtId="49" fontId="39" fillId="0" borderId="183" xfId="0" applyNumberFormat="1" applyFont="1" applyBorder="1" applyAlignment="1" applyProtection="1">
      <alignment horizontal="center"/>
    </xf>
    <xf numFmtId="49" fontId="39" fillId="0" borderId="199" xfId="0" applyNumberFormat="1" applyFont="1" applyBorder="1" applyAlignment="1" applyProtection="1">
      <alignment horizontal="center"/>
    </xf>
    <xf numFmtId="49" fontId="39" fillId="0" borderId="186" xfId="0" applyNumberFormat="1" applyFont="1" applyBorder="1" applyAlignment="1" applyProtection="1">
      <alignment horizontal="center"/>
    </xf>
    <xf numFmtId="49" fontId="39" fillId="0" borderId="187" xfId="0" applyNumberFormat="1" applyFont="1" applyBorder="1" applyAlignment="1" applyProtection="1">
      <alignment horizontal="center"/>
    </xf>
    <xf numFmtId="187" fontId="13" fillId="7" borderId="0" xfId="0" applyNumberFormat="1" applyFont="1" applyFill="1" applyBorder="1" applyAlignment="1" applyProtection="1">
      <alignment horizontal="right"/>
      <protection locked="0"/>
    </xf>
    <xf numFmtId="187" fontId="13" fillId="7" borderId="183" xfId="0" applyNumberFormat="1" applyFont="1" applyFill="1" applyBorder="1" applyAlignment="1" applyProtection="1">
      <alignment horizontal="right"/>
      <protection locked="0"/>
    </xf>
    <xf numFmtId="187" fontId="13" fillId="7" borderId="186" xfId="0" applyNumberFormat="1" applyFont="1" applyFill="1" applyBorder="1" applyAlignment="1" applyProtection="1">
      <alignment horizontal="right"/>
      <protection locked="0"/>
    </xf>
    <xf numFmtId="187" fontId="13" fillId="7" borderId="187" xfId="0" applyNumberFormat="1" applyFont="1" applyFill="1" applyBorder="1" applyAlignment="1" applyProtection="1">
      <alignment horizontal="right"/>
      <protection locked="0"/>
    </xf>
    <xf numFmtId="49" fontId="39" fillId="0" borderId="196" xfId="0" applyNumberFormat="1" applyFont="1" applyBorder="1" applyAlignment="1" applyProtection="1">
      <alignment horizontal="center" shrinkToFit="1"/>
    </xf>
    <xf numFmtId="49" fontId="39" fillId="0" borderId="183" xfId="0" applyNumberFormat="1" applyFont="1" applyBorder="1" applyAlignment="1" applyProtection="1">
      <alignment horizontal="center" shrinkToFit="1"/>
    </xf>
    <xf numFmtId="49" fontId="39" fillId="0" borderId="199" xfId="0" applyNumberFormat="1" applyFont="1" applyBorder="1" applyAlignment="1" applyProtection="1">
      <alignment horizontal="center" shrinkToFit="1"/>
    </xf>
    <xf numFmtId="49" fontId="39" fillId="0" borderId="187" xfId="0" applyNumberFormat="1" applyFont="1" applyBorder="1" applyAlignment="1" applyProtection="1">
      <alignment horizontal="center" shrinkToFit="1"/>
    </xf>
    <xf numFmtId="49" fontId="22" fillId="7" borderId="179" xfId="0" applyNumberFormat="1" applyFont="1" applyFill="1" applyBorder="1" applyAlignment="1" applyProtection="1">
      <alignment horizontal="center"/>
      <protection locked="0"/>
    </xf>
    <xf numFmtId="49" fontId="22" fillId="7" borderId="181" xfId="0" applyNumberFormat="1" applyFont="1" applyFill="1" applyBorder="1" applyAlignment="1" applyProtection="1">
      <alignment horizontal="center"/>
      <protection locked="0"/>
    </xf>
    <xf numFmtId="49" fontId="22" fillId="7" borderId="182" xfId="0" applyNumberFormat="1" applyFont="1" applyFill="1" applyBorder="1" applyAlignment="1" applyProtection="1">
      <alignment horizontal="center"/>
      <protection locked="0"/>
    </xf>
    <xf numFmtId="49" fontId="22" fillId="7" borderId="183" xfId="0" applyNumberFormat="1" applyFont="1" applyFill="1" applyBorder="1" applyAlignment="1" applyProtection="1">
      <alignment horizontal="center"/>
      <protection locked="0"/>
    </xf>
    <xf numFmtId="49" fontId="22" fillId="7" borderId="185" xfId="0" applyNumberFormat="1" applyFont="1" applyFill="1" applyBorder="1" applyAlignment="1" applyProtection="1">
      <alignment horizontal="center"/>
      <protection locked="0"/>
    </xf>
    <xf numFmtId="49" fontId="22" fillId="7" borderId="187" xfId="0" applyNumberFormat="1" applyFont="1" applyFill="1" applyBorder="1" applyAlignment="1" applyProtection="1">
      <alignment horizontal="center"/>
      <protection locked="0"/>
    </xf>
    <xf numFmtId="0" fontId="22" fillId="7" borderId="179" xfId="0" applyFont="1" applyFill="1" applyBorder="1" applyAlignment="1" applyProtection="1">
      <alignment vertical="center" wrapText="1"/>
      <protection locked="0"/>
    </xf>
    <xf numFmtId="0" fontId="22" fillId="7" borderId="180" xfId="0" applyFont="1" applyFill="1" applyBorder="1" applyAlignment="1" applyProtection="1">
      <alignment vertical="center" wrapText="1"/>
      <protection locked="0"/>
    </xf>
    <xf numFmtId="0" fontId="22" fillId="7" borderId="181" xfId="0" applyFont="1" applyFill="1" applyBorder="1" applyAlignment="1" applyProtection="1">
      <alignment vertical="center" wrapText="1"/>
      <protection locked="0"/>
    </xf>
    <xf numFmtId="0" fontId="22" fillId="7" borderId="182" xfId="0" applyFont="1" applyFill="1" applyBorder="1" applyAlignment="1" applyProtection="1">
      <alignment vertical="center" wrapText="1"/>
      <protection locked="0"/>
    </xf>
    <xf numFmtId="0" fontId="22" fillId="7" borderId="0" xfId="0" applyFont="1" applyFill="1" applyBorder="1" applyAlignment="1" applyProtection="1">
      <alignment vertical="center" wrapText="1"/>
      <protection locked="0"/>
    </xf>
    <xf numFmtId="0" fontId="22" fillId="7" borderId="183" xfId="0" applyFont="1" applyFill="1" applyBorder="1" applyAlignment="1" applyProtection="1">
      <alignment vertical="center" wrapText="1"/>
      <protection locked="0"/>
    </xf>
    <xf numFmtId="0" fontId="22" fillId="7" borderId="185" xfId="0" applyFont="1" applyFill="1" applyBorder="1" applyAlignment="1" applyProtection="1">
      <alignment vertical="center" wrapText="1"/>
      <protection locked="0"/>
    </xf>
    <xf numFmtId="0" fontId="22" fillId="7" borderId="186" xfId="0" applyFont="1" applyFill="1" applyBorder="1" applyAlignment="1" applyProtection="1">
      <alignment vertical="center" wrapText="1"/>
      <protection locked="0"/>
    </xf>
    <xf numFmtId="0" fontId="22" fillId="7" borderId="187" xfId="0" applyFont="1" applyFill="1" applyBorder="1" applyAlignment="1" applyProtection="1">
      <alignment vertical="center" wrapText="1"/>
      <protection locked="0"/>
    </xf>
    <xf numFmtId="187" fontId="39" fillId="0" borderId="179" xfId="0" applyNumberFormat="1" applyFont="1" applyBorder="1" applyAlignment="1" applyProtection="1">
      <alignment horizontal="right" shrinkToFit="1"/>
      <protection locked="0"/>
    </xf>
    <xf numFmtId="187" fontId="39" fillId="0" borderId="180" xfId="0" applyNumberFormat="1" applyFont="1" applyBorder="1" applyAlignment="1" applyProtection="1">
      <alignment horizontal="right" shrinkToFit="1"/>
      <protection locked="0"/>
    </xf>
    <xf numFmtId="187" fontId="39" fillId="0" borderId="181" xfId="0" applyNumberFormat="1" applyFont="1" applyBorder="1" applyAlignment="1" applyProtection="1">
      <alignment horizontal="right" shrinkToFit="1"/>
      <protection locked="0"/>
    </xf>
    <xf numFmtId="0" fontId="22" fillId="7" borderId="179" xfId="0" applyFont="1" applyFill="1" applyBorder="1" applyAlignment="1" applyProtection="1">
      <alignment horizontal="center"/>
      <protection locked="0"/>
    </xf>
    <xf numFmtId="0" fontId="22" fillId="7" borderId="180" xfId="0" applyFont="1" applyFill="1" applyBorder="1" applyAlignment="1" applyProtection="1">
      <alignment horizontal="center"/>
      <protection locked="0"/>
    </xf>
    <xf numFmtId="0" fontId="22" fillId="7" borderId="181" xfId="0" applyFont="1" applyFill="1" applyBorder="1" applyAlignment="1" applyProtection="1">
      <alignment horizontal="center"/>
      <protection locked="0"/>
    </xf>
    <xf numFmtId="0" fontId="22" fillId="7" borderId="182" xfId="0" applyFont="1" applyFill="1" applyBorder="1" applyAlignment="1" applyProtection="1">
      <alignment horizontal="center"/>
      <protection locked="0"/>
    </xf>
    <xf numFmtId="0" fontId="22" fillId="7" borderId="0" xfId="0" applyFont="1" applyFill="1" applyBorder="1" applyAlignment="1" applyProtection="1">
      <alignment horizontal="center"/>
      <protection locked="0"/>
    </xf>
    <xf numFmtId="0" fontId="22" fillId="7" borderId="183" xfId="0" applyFont="1" applyFill="1" applyBorder="1" applyAlignment="1" applyProtection="1">
      <alignment horizontal="center"/>
      <protection locked="0"/>
    </xf>
    <xf numFmtId="0" fontId="22" fillId="7" borderId="185" xfId="0" applyFont="1" applyFill="1" applyBorder="1" applyAlignment="1" applyProtection="1">
      <alignment horizontal="center"/>
      <protection locked="0"/>
    </xf>
    <xf numFmtId="0" fontId="22" fillId="7" borderId="186" xfId="0" applyFont="1" applyFill="1" applyBorder="1" applyAlignment="1" applyProtection="1">
      <alignment horizontal="center"/>
      <protection locked="0"/>
    </xf>
    <xf numFmtId="0" fontId="22" fillId="7" borderId="187" xfId="0" applyFont="1" applyFill="1" applyBorder="1" applyAlignment="1" applyProtection="1">
      <alignment horizontal="center"/>
      <protection locked="0"/>
    </xf>
    <xf numFmtId="0" fontId="22" fillId="7" borderId="211" xfId="0" applyFont="1" applyFill="1" applyBorder="1" applyAlignment="1" applyProtection="1">
      <alignment horizontal="center"/>
      <protection locked="0"/>
    </xf>
    <xf numFmtId="0" fontId="22" fillId="7" borderId="231" xfId="0" applyFont="1" applyFill="1" applyBorder="1" applyAlignment="1" applyProtection="1">
      <alignment horizontal="center"/>
      <protection locked="0"/>
    </xf>
    <xf numFmtId="0" fontId="22" fillId="7" borderId="217" xfId="0" applyFont="1" applyFill="1" applyBorder="1" applyAlignment="1" applyProtection="1">
      <alignment horizontal="center"/>
      <protection locked="0"/>
    </xf>
    <xf numFmtId="0" fontId="22" fillId="7" borderId="192" xfId="0" applyFont="1" applyFill="1" applyBorder="1" applyAlignment="1" applyProtection="1">
      <alignment horizontal="center"/>
      <protection locked="0"/>
    </xf>
    <xf numFmtId="0" fontId="22" fillId="7" borderId="196" xfId="0" applyFont="1" applyFill="1" applyBorder="1" applyAlignment="1" applyProtection="1">
      <alignment horizontal="center"/>
      <protection locked="0"/>
    </xf>
    <xf numFmtId="0" fontId="22" fillId="7" borderId="208" xfId="0" applyFont="1" applyFill="1" applyBorder="1" applyAlignment="1" applyProtection="1">
      <alignment horizontal="center"/>
      <protection locked="0"/>
    </xf>
    <xf numFmtId="0" fontId="22" fillId="7" borderId="209" xfId="0" applyFont="1" applyFill="1" applyBorder="1" applyAlignment="1" applyProtection="1">
      <alignment horizontal="center"/>
      <protection locked="0"/>
    </xf>
    <xf numFmtId="0" fontId="22" fillId="7" borderId="210" xfId="0" applyFont="1" applyFill="1" applyBorder="1" applyAlignment="1" applyProtection="1">
      <alignment horizontal="center"/>
      <protection locked="0"/>
    </xf>
    <xf numFmtId="49" fontId="22" fillId="0" borderId="0" xfId="0" applyNumberFormat="1" applyFont="1" applyFill="1" applyBorder="1" applyAlignment="1" applyProtection="1">
      <alignment horizontal="center"/>
      <protection locked="0"/>
    </xf>
    <xf numFmtId="0" fontId="22" fillId="0" borderId="0" xfId="0" applyFont="1" applyFill="1" applyBorder="1" applyAlignment="1" applyProtection="1">
      <alignment vertical="center" wrapText="1"/>
      <protection locked="0"/>
    </xf>
    <xf numFmtId="187" fontId="39" fillId="0" borderId="180" xfId="0" applyNumberFormat="1" applyFont="1" applyBorder="1" applyAlignment="1" applyProtection="1">
      <alignment horizontal="right"/>
      <protection locked="0"/>
    </xf>
    <xf numFmtId="187" fontId="39" fillId="0" borderId="181" xfId="0" applyNumberFormat="1" applyFont="1" applyBorder="1" applyAlignment="1" applyProtection="1">
      <alignment horizontal="right"/>
      <protection locked="0"/>
    </xf>
    <xf numFmtId="0" fontId="39" fillId="0" borderId="181" xfId="0" applyFont="1" applyBorder="1" applyAlignment="1" applyProtection="1">
      <alignment horizontal="center"/>
    </xf>
    <xf numFmtId="0" fontId="39" fillId="0" borderId="184" xfId="0" applyFont="1" applyBorder="1" applyAlignment="1" applyProtection="1">
      <alignment horizontal="center"/>
    </xf>
    <xf numFmtId="49" fontId="22" fillId="7" borderId="178" xfId="0" applyNumberFormat="1" applyFont="1" applyFill="1" applyBorder="1" applyAlignment="1" applyProtection="1">
      <alignment horizontal="center"/>
      <protection locked="0"/>
    </xf>
    <xf numFmtId="0" fontId="22" fillId="7" borderId="199" xfId="0" applyFont="1" applyFill="1" applyBorder="1" applyAlignment="1" applyProtection="1">
      <alignment horizontal="center"/>
      <protection locked="0"/>
    </xf>
    <xf numFmtId="0" fontId="39" fillId="0" borderId="192" xfId="0" applyFont="1" applyBorder="1" applyAlignment="1" applyProtection="1">
      <alignment horizontal="center"/>
    </xf>
    <xf numFmtId="0" fontId="39" fillId="0" borderId="180" xfId="0" applyFont="1" applyBorder="1" applyAlignment="1" applyProtection="1">
      <alignment horizontal="center"/>
    </xf>
    <xf numFmtId="0" fontId="22" fillId="7" borderId="189" xfId="0" applyFont="1" applyFill="1" applyBorder="1" applyAlignment="1" applyProtection="1">
      <alignment horizontal="center"/>
      <protection locked="0"/>
    </xf>
    <xf numFmtId="0" fontId="22" fillId="7" borderId="190" xfId="0" applyFont="1" applyFill="1" applyBorder="1" applyAlignment="1" applyProtection="1">
      <alignment horizontal="center"/>
      <protection locked="0"/>
    </xf>
    <xf numFmtId="0" fontId="22" fillId="7" borderId="191" xfId="0" applyFont="1" applyFill="1" applyBorder="1" applyAlignment="1" applyProtection="1">
      <alignment horizontal="center"/>
      <protection locked="0"/>
    </xf>
    <xf numFmtId="0" fontId="22" fillId="7" borderId="193" xfId="0" applyFont="1" applyFill="1" applyBorder="1" applyAlignment="1" applyProtection="1">
      <alignment horizontal="center"/>
      <protection locked="0"/>
    </xf>
    <xf numFmtId="0" fontId="22" fillId="7" borderId="194" xfId="0" applyFont="1" applyFill="1" applyBorder="1" applyAlignment="1" applyProtection="1">
      <alignment horizontal="center"/>
      <protection locked="0"/>
    </xf>
    <xf numFmtId="0" fontId="22" fillId="7" borderId="195" xfId="0" applyFont="1" applyFill="1" applyBorder="1" applyAlignment="1" applyProtection="1">
      <alignment horizontal="center"/>
      <protection locked="0"/>
    </xf>
    <xf numFmtId="0" fontId="22" fillId="7" borderId="205" xfId="0" applyFont="1" applyFill="1" applyBorder="1" applyAlignment="1" applyProtection="1">
      <alignment horizontal="center"/>
      <protection locked="0"/>
    </xf>
    <xf numFmtId="0" fontId="22" fillId="7" borderId="206" xfId="0" applyFont="1" applyFill="1" applyBorder="1" applyAlignment="1" applyProtection="1">
      <alignment horizontal="center"/>
      <protection locked="0"/>
    </xf>
    <xf numFmtId="0" fontId="22" fillId="7" borderId="207" xfId="0" applyFont="1" applyFill="1" applyBorder="1" applyAlignment="1" applyProtection="1">
      <alignment horizontal="center"/>
      <protection locked="0"/>
    </xf>
    <xf numFmtId="0" fontId="39" fillId="0" borderId="178" xfId="0" applyFont="1" applyBorder="1" applyAlignment="1" applyProtection="1">
      <alignment horizontal="center" vertical="center" wrapText="1"/>
    </xf>
    <xf numFmtId="0" fontId="39" fillId="0" borderId="184" xfId="0" applyFont="1" applyBorder="1" applyAlignment="1" applyProtection="1">
      <alignment horizontal="center" vertical="center" wrapText="1"/>
    </xf>
    <xf numFmtId="0" fontId="39" fillId="0" borderId="178" xfId="0" applyFont="1" applyBorder="1" applyAlignment="1" applyProtection="1">
      <alignment horizontal="center" vertical="center"/>
    </xf>
    <xf numFmtId="0" fontId="22" fillId="0" borderId="179" xfId="0" applyFont="1" applyBorder="1" applyAlignment="1" applyProtection="1">
      <alignment horizontal="center" vertical="center"/>
    </xf>
    <xf numFmtId="0" fontId="22" fillId="0" borderId="180" xfId="0" applyFont="1" applyBorder="1" applyAlignment="1" applyProtection="1">
      <alignment horizontal="center" vertical="center"/>
    </xf>
    <xf numFmtId="0" fontId="22" fillId="0" borderId="181" xfId="0" applyFont="1" applyBorder="1" applyAlignment="1" applyProtection="1">
      <alignment horizontal="center" vertical="center"/>
    </xf>
    <xf numFmtId="0" fontId="22" fillId="0" borderId="182" xfId="0" applyFont="1" applyBorder="1" applyAlignment="1" applyProtection="1">
      <alignment horizontal="center" vertical="center"/>
    </xf>
    <xf numFmtId="0" fontId="22" fillId="0" borderId="183" xfId="0" applyFont="1" applyBorder="1" applyAlignment="1" applyProtection="1">
      <alignment horizontal="center" vertical="center"/>
    </xf>
    <xf numFmtId="0" fontId="22" fillId="0" borderId="185" xfId="0" applyFont="1" applyBorder="1" applyAlignment="1" applyProtection="1">
      <alignment horizontal="center" vertical="center"/>
    </xf>
    <xf numFmtId="0" fontId="22" fillId="0" borderId="187" xfId="0" applyFont="1" applyBorder="1" applyAlignment="1" applyProtection="1">
      <alignment horizontal="center" vertical="center"/>
    </xf>
    <xf numFmtId="0" fontId="39" fillId="0" borderId="180" xfId="0" applyFont="1" applyBorder="1" applyAlignment="1" applyProtection="1">
      <alignment horizontal="center" vertical="center" wrapText="1"/>
    </xf>
    <xf numFmtId="0" fontId="0" fillId="0" borderId="180" xfId="0" applyBorder="1" applyProtection="1"/>
    <xf numFmtId="0" fontId="0" fillId="0" borderId="181" xfId="0" applyBorder="1" applyProtection="1"/>
    <xf numFmtId="0" fontId="0" fillId="0" borderId="0" xfId="0" applyProtection="1"/>
    <xf numFmtId="0" fontId="0" fillId="0" borderId="183" xfId="0" applyBorder="1" applyProtection="1"/>
    <xf numFmtId="0" fontId="0" fillId="0" borderId="186" xfId="0" applyBorder="1" applyProtection="1"/>
    <xf numFmtId="0" fontId="0" fillId="0" borderId="187" xfId="0" applyBorder="1" applyProtection="1"/>
    <xf numFmtId="0" fontId="39" fillId="0" borderId="179" xfId="0" applyFont="1" applyBorder="1" applyAlignment="1" applyProtection="1">
      <alignment horizontal="center" vertical="center"/>
    </xf>
    <xf numFmtId="0" fontId="39" fillId="0" borderId="180" xfId="0" applyFont="1" applyBorder="1" applyAlignment="1" applyProtection="1">
      <alignment horizontal="center" vertical="center"/>
    </xf>
    <xf numFmtId="0" fontId="39" fillId="0" borderId="181" xfId="0" applyFont="1" applyBorder="1" applyAlignment="1" applyProtection="1">
      <alignment horizontal="center" vertical="center"/>
    </xf>
    <xf numFmtId="0" fontId="39" fillId="0" borderId="185" xfId="0" applyFont="1" applyBorder="1" applyAlignment="1" applyProtection="1">
      <alignment horizontal="center" vertical="center"/>
    </xf>
    <xf numFmtId="0" fontId="39" fillId="0" borderId="186" xfId="0" applyFont="1" applyBorder="1" applyAlignment="1" applyProtection="1">
      <alignment horizontal="center" vertical="center"/>
    </xf>
    <xf numFmtId="0" fontId="39" fillId="0" borderId="187" xfId="0" applyFont="1" applyBorder="1" applyAlignment="1" applyProtection="1">
      <alignment horizontal="center" vertical="center"/>
    </xf>
    <xf numFmtId="0" fontId="39" fillId="0" borderId="182" xfId="0" applyFont="1" applyBorder="1" applyAlignment="1" applyProtection="1">
      <alignment horizontal="center" vertical="center"/>
    </xf>
    <xf numFmtId="0" fontId="39" fillId="0" borderId="183" xfId="0" applyFont="1" applyBorder="1" applyAlignment="1" applyProtection="1">
      <alignment horizontal="center" vertical="center"/>
    </xf>
    <xf numFmtId="0" fontId="39" fillId="0" borderId="179" xfId="0" applyFont="1" applyBorder="1" applyAlignment="1" applyProtection="1">
      <alignment horizontal="center" vertical="center" wrapText="1"/>
    </xf>
    <xf numFmtId="0" fontId="39" fillId="0" borderId="181" xfId="0" applyFont="1" applyBorder="1" applyAlignment="1" applyProtection="1">
      <alignment horizontal="center" vertical="center" wrapText="1"/>
    </xf>
    <xf numFmtId="0" fontId="39" fillId="0" borderId="182" xfId="0" applyFont="1" applyBorder="1" applyAlignment="1" applyProtection="1">
      <alignment horizontal="center" vertical="center" wrapText="1"/>
    </xf>
    <xf numFmtId="0" fontId="39" fillId="0" borderId="0" xfId="0" applyFont="1" applyBorder="1" applyAlignment="1" applyProtection="1">
      <alignment horizontal="center" vertical="center" wrapText="1"/>
    </xf>
    <xf numFmtId="0" fontId="39" fillId="0" borderId="183" xfId="0" applyFont="1" applyBorder="1" applyAlignment="1" applyProtection="1">
      <alignment horizontal="center" vertical="center" wrapText="1"/>
    </xf>
    <xf numFmtId="0" fontId="39" fillId="0" borderId="185" xfId="0" applyFont="1" applyBorder="1" applyAlignment="1" applyProtection="1">
      <alignment horizontal="center" vertical="center" wrapText="1"/>
    </xf>
    <xf numFmtId="0" fontId="39" fillId="0" borderId="186" xfId="0" applyFont="1" applyBorder="1" applyAlignment="1" applyProtection="1">
      <alignment horizontal="center" vertical="center" wrapText="1"/>
    </xf>
    <xf numFmtId="0" fontId="39" fillId="0" borderId="187" xfId="0" applyFont="1" applyBorder="1" applyAlignment="1" applyProtection="1">
      <alignment horizontal="center" vertical="center" wrapText="1"/>
    </xf>
    <xf numFmtId="0" fontId="39"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5" fillId="0" borderId="3" xfId="0" applyFont="1" applyBorder="1" applyAlignment="1">
      <alignment horizontal="center" vertical="center"/>
    </xf>
    <xf numFmtId="0" fontId="0" fillId="0" borderId="9" xfId="0" applyBorder="1" applyAlignment="1">
      <alignment horizontal="center"/>
    </xf>
    <xf numFmtId="0" fontId="0" fillId="0" borderId="10" xfId="0" applyBorder="1" applyAlignment="1">
      <alignment horizontal="center"/>
    </xf>
    <xf numFmtId="0" fontId="0" fillId="8" borderId="3" xfId="0" applyFill="1" applyBorder="1" applyAlignment="1">
      <alignment horizontal="center"/>
    </xf>
    <xf numFmtId="0" fontId="0" fillId="8" borderId="9" xfId="0" applyFill="1" applyBorder="1" applyAlignment="1">
      <alignment horizontal="center"/>
    </xf>
    <xf numFmtId="0" fontId="0" fillId="8" borderId="10" xfId="0" applyFill="1" applyBorder="1" applyAlignment="1">
      <alignment horizontal="center"/>
    </xf>
    <xf numFmtId="38" fontId="21" fillId="0" borderId="232" xfId="1" applyFont="1" applyBorder="1" applyAlignment="1">
      <alignment horizontal="center" vertical="top"/>
    </xf>
    <xf numFmtId="0" fontId="0" fillId="0" borderId="225" xfId="0" applyBorder="1" applyAlignment="1"/>
    <xf numFmtId="0" fontId="0" fillId="0" borderId="233" xfId="0" applyBorder="1" applyAlignment="1"/>
    <xf numFmtId="0" fontId="0" fillId="0" borderId="42" xfId="0" applyBorder="1" applyAlignment="1"/>
    <xf numFmtId="0" fontId="0" fillId="0" borderId="106" xfId="0" applyBorder="1" applyAlignment="1"/>
    <xf numFmtId="0" fontId="0" fillId="0" borderId="115" xfId="0" applyBorder="1" applyAlignment="1"/>
    <xf numFmtId="0" fontId="0" fillId="9" borderId="104" xfId="0" applyFill="1" applyBorder="1" applyAlignment="1"/>
    <xf numFmtId="0" fontId="0" fillId="9" borderId="19" xfId="0" applyFill="1" applyBorder="1" applyAlignment="1"/>
    <xf numFmtId="0" fontId="0" fillId="9" borderId="17" xfId="0" applyFill="1" applyBorder="1" applyAlignment="1"/>
    <xf numFmtId="0" fontId="0" fillId="9" borderId="11" xfId="0" applyFill="1" applyBorder="1" applyAlignment="1"/>
    <xf numFmtId="0" fontId="0" fillId="9" borderId="0" xfId="0" applyFill="1" applyAlignment="1"/>
    <xf numFmtId="0" fontId="0" fillId="9" borderId="13" xfId="0" applyFill="1" applyBorder="1" applyAlignment="1"/>
    <xf numFmtId="0" fontId="0" fillId="9" borderId="14" xfId="0" applyFill="1" applyBorder="1" applyAlignment="1"/>
    <xf numFmtId="0" fontId="0" fillId="9" borderId="2" xfId="0" applyFill="1" applyBorder="1" applyAlignment="1"/>
    <xf numFmtId="0" fontId="0" fillId="9" borderId="12" xfId="0" applyFill="1" applyBorder="1" applyAlignment="1"/>
    <xf numFmtId="38" fontId="40" fillId="0" borderId="4" xfId="1" applyFont="1" applyFill="1" applyBorder="1" applyAlignment="1">
      <alignment horizontal="center" vertical="top"/>
    </xf>
    <xf numFmtId="0" fontId="0" fillId="0" borderId="6" xfId="0" applyBorder="1" applyAlignment="1">
      <alignment vertical="top"/>
    </xf>
    <xf numFmtId="0" fontId="0" fillId="0" borderId="5" xfId="0" applyBorder="1" applyAlignment="1">
      <alignment vertical="top"/>
    </xf>
    <xf numFmtId="0" fontId="0" fillId="0" borderId="105" xfId="0" applyBorder="1" applyAlignment="1">
      <alignment vertical="top"/>
    </xf>
    <xf numFmtId="0" fontId="0" fillId="0" borderId="15" xfId="0" applyBorder="1" applyAlignment="1">
      <alignment vertical="top"/>
    </xf>
    <xf numFmtId="0" fontId="0" fillId="0" borderId="16" xfId="0" applyBorder="1" applyAlignment="1">
      <alignment vertical="top"/>
    </xf>
    <xf numFmtId="38" fontId="41" fillId="9" borderId="104" xfId="1" applyFont="1" applyFill="1" applyBorder="1" applyAlignment="1">
      <alignment horizontal="center" vertical="center"/>
    </xf>
    <xf numFmtId="0" fontId="0" fillId="9" borderId="19" xfId="0" applyFill="1" applyBorder="1" applyAlignment="1">
      <alignment vertical="center"/>
    </xf>
    <xf numFmtId="0" fontId="0" fillId="9" borderId="17" xfId="0" applyFill="1" applyBorder="1" applyAlignment="1">
      <alignment vertical="center"/>
    </xf>
    <xf numFmtId="0" fontId="0" fillId="9" borderId="11" xfId="0" applyFill="1" applyBorder="1" applyAlignment="1">
      <alignment vertical="center"/>
    </xf>
    <xf numFmtId="0" fontId="0" fillId="9" borderId="0" xfId="0" applyFill="1" applyBorder="1" applyAlignment="1">
      <alignment vertical="center"/>
    </xf>
    <xf numFmtId="0" fontId="0" fillId="9" borderId="13" xfId="0" applyFill="1" applyBorder="1" applyAlignment="1">
      <alignment vertical="center"/>
    </xf>
    <xf numFmtId="0" fontId="0" fillId="9" borderId="105" xfId="0" applyFill="1" applyBorder="1" applyAlignment="1">
      <alignment vertical="center"/>
    </xf>
    <xf numFmtId="0" fontId="0" fillId="9" borderId="15" xfId="0" applyFill="1" applyBorder="1" applyAlignment="1">
      <alignment vertical="center"/>
    </xf>
    <xf numFmtId="0" fontId="0" fillId="9" borderId="16" xfId="0" applyFill="1" applyBorder="1" applyAlignment="1">
      <alignment vertical="center"/>
    </xf>
    <xf numFmtId="38" fontId="3" fillId="0" borderId="4" xfId="1" applyFont="1" applyFill="1" applyBorder="1" applyAlignment="1"/>
    <xf numFmtId="0" fontId="0" fillId="0" borderId="6" xfId="0" applyBorder="1" applyAlignment="1"/>
    <xf numFmtId="0" fontId="0" fillId="0" borderId="5" xfId="0" applyBorder="1" applyAlignment="1"/>
    <xf numFmtId="0" fontId="0" fillId="0" borderId="105" xfId="0" applyBorder="1" applyAlignment="1"/>
    <xf numFmtId="0" fontId="0" fillId="0" borderId="15" xfId="0" applyBorder="1" applyAlignment="1"/>
    <xf numFmtId="0" fontId="0" fillId="0" borderId="16" xfId="0" applyBorder="1" applyAlignment="1"/>
    <xf numFmtId="38" fontId="21" fillId="9" borderId="104" xfId="1" applyFont="1" applyFill="1" applyBorder="1" applyAlignment="1">
      <alignment horizontal="center" vertical="center"/>
    </xf>
    <xf numFmtId="0" fontId="0" fillId="9" borderId="0" xfId="0" applyFill="1" applyAlignment="1">
      <alignment vertical="center"/>
    </xf>
    <xf numFmtId="0" fontId="0" fillId="9" borderId="14" xfId="0" applyFill="1" applyBorder="1" applyAlignment="1">
      <alignment vertical="center"/>
    </xf>
    <xf numFmtId="0" fontId="0" fillId="9" borderId="2" xfId="0" applyFill="1" applyBorder="1" applyAlignment="1">
      <alignment vertical="center"/>
    </xf>
    <xf numFmtId="0" fontId="0" fillId="9" borderId="12" xfId="0" applyFill="1" applyBorder="1" applyAlignment="1">
      <alignment vertical="center"/>
    </xf>
    <xf numFmtId="0" fontId="0" fillId="0" borderId="104" xfId="0" applyBorder="1" applyAlignment="1"/>
    <xf numFmtId="0" fontId="0" fillId="0" borderId="19" xfId="0" applyBorder="1" applyAlignment="1"/>
    <xf numFmtId="0" fontId="0" fillId="0" borderId="17" xfId="0" applyBorder="1" applyAlignment="1"/>
    <xf numFmtId="0" fontId="0" fillId="0" borderId="11" xfId="0" applyBorder="1" applyAlignment="1"/>
    <xf numFmtId="0" fontId="0" fillId="0" borderId="0" xfId="0" applyAlignment="1"/>
    <xf numFmtId="0" fontId="0" fillId="0" borderId="13" xfId="0" applyBorder="1" applyAlignment="1"/>
    <xf numFmtId="0" fontId="0" fillId="0" borderId="14" xfId="0" applyBorder="1" applyAlignment="1"/>
    <xf numFmtId="0" fontId="0" fillId="0" borderId="2" xfId="0" applyBorder="1" applyAlignment="1"/>
    <xf numFmtId="0" fontId="0" fillId="0" borderId="12" xfId="0" applyBorder="1" applyAlignment="1"/>
    <xf numFmtId="38" fontId="41" fillId="0" borderId="104" xfId="1" applyFont="1" applyFill="1"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105"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38" fontId="21" fillId="0" borderId="104" xfId="1" applyFont="1" applyFill="1"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38" fontId="21" fillId="9" borderId="11" xfId="1" applyFont="1" applyFill="1" applyBorder="1" applyAlignment="1">
      <alignment horizontal="center" vertical="center"/>
    </xf>
    <xf numFmtId="0" fontId="0" fillId="9" borderId="0" xfId="0" applyFill="1" applyAlignment="1">
      <alignment horizontal="center" vertical="center"/>
    </xf>
    <xf numFmtId="0" fontId="0" fillId="9" borderId="11" xfId="0" applyFill="1" applyBorder="1" applyAlignment="1">
      <alignment horizontal="center" vertical="center"/>
    </xf>
    <xf numFmtId="0" fontId="0" fillId="9" borderId="14" xfId="0" applyFill="1" applyBorder="1" applyAlignment="1">
      <alignment horizontal="center" vertical="center"/>
    </xf>
    <xf numFmtId="0" fontId="0" fillId="9" borderId="2" xfId="0" applyFill="1" applyBorder="1" applyAlignment="1">
      <alignment horizontal="center" vertical="center"/>
    </xf>
    <xf numFmtId="38" fontId="21" fillId="0" borderId="11" xfId="1" applyFont="1" applyFill="1" applyBorder="1" applyAlignment="1">
      <alignment horizontal="center" vertical="center"/>
    </xf>
    <xf numFmtId="0" fontId="4" fillId="0" borderId="55" xfId="0" applyFont="1" applyFill="1" applyBorder="1" applyAlignment="1">
      <alignment horizontal="center" vertical="center"/>
    </xf>
    <xf numFmtId="0" fontId="0" fillId="0" borderId="18" xfId="0" applyBorder="1" applyAlignment="1">
      <alignment horizontal="center" vertical="center"/>
    </xf>
    <xf numFmtId="0" fontId="0" fillId="0" borderId="98" xfId="0" applyBorder="1" applyAlignment="1">
      <alignment horizontal="center" vertical="center"/>
    </xf>
    <xf numFmtId="0" fontId="0" fillId="0" borderId="20" xfId="0" applyBorder="1" applyAlignment="1">
      <alignment horizontal="center" vertical="center"/>
    </xf>
    <xf numFmtId="0" fontId="4" fillId="0" borderId="19"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98"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0" xfId="0" applyFont="1" applyFill="1" applyBorder="1" applyAlignment="1">
      <alignment horizontal="center" vertical="center"/>
    </xf>
    <xf numFmtId="0" fontId="3" fillId="0" borderId="15" xfId="0" applyFont="1" applyFill="1" applyBorder="1" applyAlignment="1">
      <alignment horizontal="center" vertical="top"/>
    </xf>
    <xf numFmtId="0" fontId="3" fillId="0" borderId="20" xfId="0" applyFont="1" applyFill="1" applyBorder="1" applyAlignment="1">
      <alignment horizontal="center" vertical="top"/>
    </xf>
    <xf numFmtId="0" fontId="20" fillId="0" borderId="55" xfId="0" applyFont="1" applyBorder="1" applyAlignment="1">
      <alignment vertical="center" wrapText="1"/>
    </xf>
    <xf numFmtId="0" fontId="20" fillId="0" borderId="19" xfId="0" applyFont="1" applyBorder="1" applyAlignment="1">
      <alignment vertical="center" wrapText="1"/>
    </xf>
    <xf numFmtId="0" fontId="20" fillId="0" borderId="18" xfId="0" applyFont="1" applyBorder="1" applyAlignment="1">
      <alignment vertical="center" wrapText="1"/>
    </xf>
    <xf numFmtId="0" fontId="20" fillId="0" borderId="98" xfId="0" applyFont="1" applyBorder="1" applyAlignment="1">
      <alignment vertical="center" wrapText="1"/>
    </xf>
    <xf numFmtId="0" fontId="20" fillId="0" borderId="15" xfId="0" applyFont="1" applyBorder="1" applyAlignment="1">
      <alignment vertical="center" wrapText="1"/>
    </xf>
    <xf numFmtId="0" fontId="20" fillId="0" borderId="20" xfId="0" applyFont="1" applyBorder="1" applyAlignment="1">
      <alignment vertical="center" wrapText="1"/>
    </xf>
    <xf numFmtId="0" fontId="19" fillId="0" borderId="55" xfId="0" applyFont="1" applyBorder="1" applyAlignment="1">
      <alignment horizontal="center" vertical="top"/>
    </xf>
    <xf numFmtId="0" fontId="19" fillId="0" borderId="98" xfId="0" applyFont="1" applyBorder="1" applyAlignment="1">
      <alignment horizontal="center" vertical="top"/>
    </xf>
    <xf numFmtId="0" fontId="4" fillId="0" borderId="10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05" xfId="0" applyFont="1" applyFill="1" applyBorder="1" applyAlignment="1">
      <alignment horizontal="center" vertical="center"/>
    </xf>
    <xf numFmtId="38" fontId="21" fillId="0" borderId="17" xfId="1" applyFont="1" applyFill="1" applyBorder="1" applyAlignment="1">
      <alignment horizontal="center" vertical="top"/>
    </xf>
    <xf numFmtId="38" fontId="21" fillId="0" borderId="16" xfId="1" applyFont="1" applyFill="1" applyBorder="1" applyAlignment="1">
      <alignment horizontal="center" vertical="top"/>
    </xf>
    <xf numFmtId="184" fontId="12" fillId="0" borderId="55" xfId="0" applyNumberFormat="1" applyFont="1" applyFill="1" applyBorder="1" applyAlignment="1" applyProtection="1">
      <alignment horizontal="center" vertical="center" shrinkToFit="1"/>
    </xf>
    <xf numFmtId="184" fontId="12" fillId="0" borderId="19" xfId="0" applyNumberFormat="1" applyFont="1" applyFill="1" applyBorder="1" applyAlignment="1" applyProtection="1">
      <alignment horizontal="center" vertical="center" shrinkToFit="1"/>
    </xf>
    <xf numFmtId="184" fontId="12" fillId="0" borderId="18" xfId="0" applyNumberFormat="1" applyFont="1" applyFill="1" applyBorder="1" applyAlignment="1" applyProtection="1">
      <alignment horizontal="center" vertical="center" shrinkToFit="1"/>
    </xf>
    <xf numFmtId="184" fontId="12" fillId="0" borderId="98" xfId="0" applyNumberFormat="1" applyFont="1" applyFill="1" applyBorder="1" applyAlignment="1" applyProtection="1">
      <alignment horizontal="center" vertical="center" shrinkToFit="1"/>
    </xf>
    <xf numFmtId="184" fontId="12" fillId="0" borderId="15" xfId="0" applyNumberFormat="1" applyFont="1" applyFill="1" applyBorder="1" applyAlignment="1" applyProtection="1">
      <alignment horizontal="center" vertical="center" shrinkToFit="1"/>
    </xf>
    <xf numFmtId="184" fontId="12" fillId="0" borderId="20" xfId="0" applyNumberFormat="1" applyFont="1" applyFill="1" applyBorder="1" applyAlignment="1" applyProtection="1">
      <alignment horizontal="center" vertical="center" shrinkToFit="1"/>
    </xf>
    <xf numFmtId="38" fontId="11" fillId="0" borderId="55" xfId="1" applyFont="1" applyBorder="1" applyAlignment="1">
      <alignment horizontal="right" vertical="center"/>
    </xf>
    <xf numFmtId="38" fontId="11" fillId="0" borderId="19" xfId="1" applyFont="1" applyBorder="1" applyAlignment="1">
      <alignment horizontal="right" vertical="center"/>
    </xf>
    <xf numFmtId="38" fontId="11" fillId="0" borderId="98" xfId="1" applyFont="1" applyBorder="1" applyAlignment="1">
      <alignment horizontal="right" vertical="center"/>
    </xf>
    <xf numFmtId="38" fontId="11" fillId="0" borderId="15" xfId="1" applyFont="1" applyBorder="1" applyAlignment="1">
      <alignment horizontal="right" vertical="center"/>
    </xf>
    <xf numFmtId="180" fontId="13" fillId="0" borderId="55" xfId="1" applyNumberFormat="1" applyFont="1" applyFill="1" applyBorder="1" applyAlignment="1" applyProtection="1">
      <alignment vertical="center" shrinkToFit="1"/>
    </xf>
    <xf numFmtId="180" fontId="13" fillId="0" borderId="19" xfId="1" applyNumberFormat="1" applyFont="1" applyFill="1" applyBorder="1" applyAlignment="1" applyProtection="1">
      <alignment vertical="center" shrinkToFit="1"/>
    </xf>
    <xf numFmtId="0" fontId="20" fillId="0" borderId="55" xfId="0" applyFont="1" applyBorder="1" applyAlignment="1">
      <alignment horizontal="left" vertical="center" wrapText="1"/>
    </xf>
    <xf numFmtId="0" fontId="20" fillId="0" borderId="19" xfId="0" applyFont="1" applyBorder="1" applyAlignment="1">
      <alignment horizontal="left" vertical="center" wrapText="1"/>
    </xf>
    <xf numFmtId="0" fontId="20" fillId="0" borderId="18" xfId="0" applyFont="1" applyBorder="1" applyAlignment="1">
      <alignment horizontal="left" vertical="center" wrapText="1"/>
    </xf>
    <xf numFmtId="0" fontId="20" fillId="0" borderId="98" xfId="0" applyFont="1" applyBorder="1" applyAlignment="1">
      <alignment horizontal="left" vertical="center" wrapText="1"/>
    </xf>
    <xf numFmtId="0" fontId="20" fillId="0" borderId="15" xfId="0" applyFont="1" applyBorder="1" applyAlignment="1">
      <alignment horizontal="left" vertical="center" wrapText="1"/>
    </xf>
    <xf numFmtId="0" fontId="20" fillId="0" borderId="20" xfId="0" applyFont="1" applyBorder="1" applyAlignment="1">
      <alignment horizontal="left" vertical="center" wrapText="1"/>
    </xf>
    <xf numFmtId="0" fontId="5" fillId="0" borderId="122" xfId="0" applyFont="1" applyBorder="1" applyAlignment="1">
      <alignment horizontal="center" vertical="center"/>
    </xf>
    <xf numFmtId="0" fontId="5" fillId="0" borderId="6" xfId="0" applyFont="1" applyBorder="1" applyAlignment="1">
      <alignment horizontal="center" vertical="center"/>
    </xf>
    <xf numFmtId="0" fontId="5" fillId="0" borderId="221" xfId="0" applyFont="1" applyBorder="1" applyAlignment="1">
      <alignment horizontal="center" vertical="center"/>
    </xf>
    <xf numFmtId="0" fontId="5" fillId="0" borderId="98" xfId="0" applyFont="1" applyBorder="1" applyAlignment="1">
      <alignment horizontal="center" vertical="center"/>
    </xf>
    <xf numFmtId="0" fontId="5" fillId="0" borderId="15" xfId="0" applyFont="1" applyBorder="1" applyAlignment="1">
      <alignment horizontal="center" vertical="center"/>
    </xf>
    <xf numFmtId="0" fontId="5" fillId="0" borderId="20" xfId="0" applyFont="1" applyBorder="1" applyAlignment="1">
      <alignment horizontal="center" vertical="center"/>
    </xf>
    <xf numFmtId="0" fontId="19" fillId="0" borderId="120" xfId="0" applyFont="1" applyFill="1" applyBorder="1" applyAlignment="1">
      <alignment horizontal="distributed" vertical="center" wrapText="1"/>
    </xf>
    <xf numFmtId="0" fontId="19" fillId="0" borderId="121" xfId="0" applyFont="1" applyFill="1" applyBorder="1" applyAlignment="1">
      <alignment horizontal="distributed" vertical="center" wrapText="1"/>
    </xf>
    <xf numFmtId="0" fontId="19" fillId="0" borderId="230" xfId="0" applyFont="1" applyFill="1" applyBorder="1" applyAlignment="1">
      <alignment horizontal="distributed" vertical="center" wrapText="1"/>
    </xf>
    <xf numFmtId="0" fontId="19" fillId="0" borderId="77" xfId="0" applyFont="1" applyFill="1" applyBorder="1" applyAlignment="1">
      <alignment horizontal="distributed" vertical="center" wrapText="1"/>
    </xf>
    <xf numFmtId="0" fontId="19" fillId="0" borderId="0" xfId="0" applyFont="1" applyFill="1" applyBorder="1" applyAlignment="1">
      <alignment horizontal="distributed" vertical="center" wrapText="1"/>
    </xf>
    <xf numFmtId="0" fontId="19" fillId="0" borderId="56" xfId="0" applyFont="1" applyFill="1" applyBorder="1" applyAlignment="1">
      <alignment horizontal="distributed" vertical="center" wrapText="1"/>
    </xf>
    <xf numFmtId="0" fontId="19" fillId="0" borderId="98" xfId="0" applyFont="1" applyFill="1" applyBorder="1" applyAlignment="1">
      <alignment horizontal="distributed" vertical="center" wrapText="1"/>
    </xf>
    <xf numFmtId="0" fontId="19" fillId="0" borderId="15" xfId="0" applyFont="1" applyFill="1" applyBorder="1" applyAlignment="1">
      <alignment horizontal="distributed" vertical="center" wrapText="1"/>
    </xf>
    <xf numFmtId="0" fontId="19" fillId="0" borderId="20" xfId="0" applyFont="1" applyFill="1" applyBorder="1" applyAlignment="1">
      <alignment horizontal="distributed" vertical="center" wrapText="1"/>
    </xf>
    <xf numFmtId="0" fontId="19" fillId="0" borderId="55" xfId="0" applyFont="1" applyFill="1" applyBorder="1" applyAlignment="1">
      <alignment horizontal="distributed" vertical="center" wrapText="1"/>
    </xf>
    <xf numFmtId="0" fontId="19" fillId="0" borderId="19" xfId="0" applyFont="1" applyFill="1" applyBorder="1" applyAlignment="1">
      <alignment horizontal="distributed" vertical="center" wrapText="1"/>
    </xf>
    <xf numFmtId="0" fontId="19" fillId="0" borderId="18" xfId="0" applyFont="1" applyFill="1" applyBorder="1" applyAlignment="1">
      <alignment horizontal="distributed" vertical="center" wrapText="1"/>
    </xf>
    <xf numFmtId="38" fontId="11" fillId="0" borderId="116" xfId="1" applyFont="1" applyBorder="1" applyAlignment="1">
      <alignment horizontal="right" vertical="center"/>
    </xf>
    <xf numFmtId="38" fontId="11" fillId="0" borderId="112" xfId="1" applyFont="1" applyBorder="1" applyAlignment="1">
      <alignment horizontal="right" vertical="center"/>
    </xf>
    <xf numFmtId="38" fontId="11" fillId="0" borderId="2" xfId="1" applyFont="1" applyBorder="1" applyAlignment="1">
      <alignment horizontal="right" vertical="center"/>
    </xf>
    <xf numFmtId="38" fontId="19" fillId="0" borderId="17" xfId="1" applyFont="1" applyBorder="1" applyAlignment="1">
      <alignment horizontal="center" vertical="top"/>
    </xf>
    <xf numFmtId="38" fontId="21" fillId="0" borderId="12" xfId="1" applyFont="1" applyBorder="1" applyAlignment="1">
      <alignment horizontal="center" vertical="top"/>
    </xf>
    <xf numFmtId="0" fontId="6" fillId="0" borderId="112" xfId="0" applyFont="1" applyBorder="1" applyAlignment="1">
      <alignment horizontal="center" vertical="center"/>
    </xf>
    <xf numFmtId="0" fontId="6" fillId="0" borderId="113" xfId="0" applyFont="1" applyBorder="1" applyAlignment="1">
      <alignment horizontal="center" vertical="center"/>
    </xf>
    <xf numFmtId="38" fontId="11" fillId="0" borderId="98" xfId="1" applyFont="1" applyFill="1" applyBorder="1" applyAlignment="1" applyProtection="1">
      <alignment vertical="center"/>
    </xf>
    <xf numFmtId="38" fontId="11" fillId="0" borderId="15" xfId="1" applyFont="1" applyFill="1" applyBorder="1" applyAlignment="1" applyProtection="1">
      <alignment vertical="center"/>
    </xf>
    <xf numFmtId="0" fontId="20" fillId="0" borderId="55" xfId="0" applyFont="1" applyFill="1" applyBorder="1" applyAlignment="1">
      <alignment vertical="center" wrapText="1"/>
    </xf>
    <xf numFmtId="0" fontId="20" fillId="0" borderId="19" xfId="0" applyFont="1" applyFill="1" applyBorder="1" applyAlignment="1">
      <alignment vertical="center" wrapText="1"/>
    </xf>
    <xf numFmtId="0" fontId="20" fillId="0" borderId="18" xfId="0" applyFont="1" applyFill="1" applyBorder="1" applyAlignment="1">
      <alignment vertical="center" wrapText="1"/>
    </xf>
    <xf numFmtId="0" fontId="20" fillId="0" borderId="98" xfId="0" applyFont="1" applyFill="1" applyBorder="1" applyAlignment="1">
      <alignment vertical="center" wrapText="1"/>
    </xf>
    <xf numFmtId="0" fontId="20" fillId="0" borderId="15" xfId="0" applyFont="1" applyFill="1" applyBorder="1" applyAlignment="1">
      <alignment vertical="center" wrapText="1"/>
    </xf>
    <xf numFmtId="0" fontId="20" fillId="0" borderId="20" xfId="0" applyFont="1" applyFill="1" applyBorder="1" applyAlignment="1">
      <alignment vertical="center" wrapText="1"/>
    </xf>
    <xf numFmtId="0" fontId="19" fillId="0" borderId="122" xfId="0" applyFont="1" applyBorder="1" applyAlignment="1">
      <alignment horizontal="center" vertical="center" wrapText="1"/>
    </xf>
    <xf numFmtId="0" fontId="19" fillId="0" borderId="221" xfId="0" applyFont="1" applyBorder="1" applyAlignment="1">
      <alignment horizontal="center" vertical="center" wrapText="1"/>
    </xf>
    <xf numFmtId="0" fontId="19" fillId="0" borderId="98" xfId="0" applyFont="1" applyBorder="1" applyAlignment="1">
      <alignment horizontal="center" vertical="center" wrapText="1"/>
    </xf>
    <xf numFmtId="0" fontId="19" fillId="0" borderId="20" xfId="0" applyFont="1" applyBorder="1" applyAlignment="1">
      <alignment horizontal="center" vertical="center" wrapText="1"/>
    </xf>
    <xf numFmtId="38" fontId="11" fillId="0" borderId="104" xfId="1" applyFont="1" applyBorder="1" applyAlignment="1">
      <alignment horizontal="right" vertical="center"/>
    </xf>
    <xf numFmtId="38" fontId="11" fillId="0" borderId="14" xfId="1" applyFont="1" applyBorder="1" applyAlignment="1">
      <alignment horizontal="right" vertical="center"/>
    </xf>
    <xf numFmtId="0" fontId="15" fillId="0" borderId="106" xfId="0" applyFont="1" applyBorder="1" applyAlignment="1">
      <alignment horizontal="left" vertical="center"/>
    </xf>
    <xf numFmtId="0" fontId="15" fillId="0" borderId="114" xfId="0" applyFont="1" applyBorder="1" applyAlignment="1">
      <alignment horizontal="left" vertical="center"/>
    </xf>
    <xf numFmtId="38" fontId="15" fillId="0" borderId="228" xfId="1" applyFont="1" applyBorder="1" applyAlignment="1">
      <alignment horizontal="center" vertical="center" wrapText="1"/>
    </xf>
    <xf numFmtId="38" fontId="15" fillId="0" borderId="106" xfId="1" applyFont="1" applyBorder="1" applyAlignment="1">
      <alignment horizontal="center" vertical="center" wrapText="1"/>
    </xf>
    <xf numFmtId="38" fontId="15" fillId="0" borderId="115" xfId="1" applyFont="1" applyBorder="1" applyAlignment="1">
      <alignment horizontal="center" vertical="center" wrapText="1"/>
    </xf>
    <xf numFmtId="0" fontId="6" fillId="0" borderId="106" xfId="0" applyFont="1" applyBorder="1" applyAlignment="1">
      <alignment horizontal="center" vertical="center"/>
    </xf>
    <xf numFmtId="0" fontId="6" fillId="0" borderId="114" xfId="0" applyFont="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38" fontId="11" fillId="0" borderId="60" xfId="1" applyFont="1" applyBorder="1" applyAlignment="1">
      <alignment horizontal="right" vertical="center"/>
    </xf>
    <xf numFmtId="38" fontId="11" fillId="0" borderId="106" xfId="1" applyFont="1" applyBorder="1" applyAlignment="1">
      <alignment horizontal="right" vertical="center"/>
    </xf>
    <xf numFmtId="0" fontId="3" fillId="0" borderId="125" xfId="0" applyFont="1" applyBorder="1" applyAlignment="1">
      <alignment horizontal="center"/>
    </xf>
    <xf numFmtId="0" fontId="3" fillId="0" borderId="126" xfId="0" applyFont="1" applyBorder="1" applyAlignment="1">
      <alignment horizontal="center"/>
    </xf>
    <xf numFmtId="0" fontId="4" fillId="0" borderId="101" xfId="0" applyFont="1" applyBorder="1" applyAlignment="1">
      <alignment horizontal="center" vertical="center"/>
    </xf>
    <xf numFmtId="0" fontId="4" fillId="0" borderId="229" xfId="0" applyFont="1" applyBorder="1" applyAlignment="1">
      <alignment horizontal="center" vertical="center"/>
    </xf>
    <xf numFmtId="0" fontId="4" fillId="0" borderId="103" xfId="0" applyFont="1" applyBorder="1" applyAlignment="1">
      <alignment horizontal="center" vertical="center"/>
    </xf>
    <xf numFmtId="0" fontId="3" fillId="0" borderId="127" xfId="0" applyFont="1" applyBorder="1" applyAlignment="1">
      <alignment horizontal="center"/>
    </xf>
    <xf numFmtId="0" fontId="3" fillId="0" borderId="128" xfId="0" applyFont="1" applyBorder="1" applyAlignment="1">
      <alignment horizontal="center"/>
    </xf>
    <xf numFmtId="38" fontId="11" fillId="0" borderId="101" xfId="1" applyFont="1" applyBorder="1" applyAlignment="1">
      <alignment horizontal="right" vertical="center"/>
    </xf>
    <xf numFmtId="38" fontId="11" fillId="0" borderId="229" xfId="1" applyFont="1" applyBorder="1" applyAlignment="1">
      <alignment horizontal="right" vertical="center"/>
    </xf>
    <xf numFmtId="0" fontId="4" fillId="0" borderId="109" xfId="0" applyFont="1" applyBorder="1" applyAlignment="1">
      <alignment horizontal="center"/>
    </xf>
    <xf numFmtId="0" fontId="4" fillId="0" borderId="108" xfId="0" applyFont="1" applyBorder="1" applyAlignment="1">
      <alignment horizontal="center"/>
    </xf>
    <xf numFmtId="0" fontId="4" fillId="0" borderId="98"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180" fontId="13" fillId="0" borderId="55" xfId="1" applyNumberFormat="1" applyFont="1" applyFill="1" applyBorder="1" applyAlignment="1" applyProtection="1">
      <alignment vertical="center"/>
    </xf>
    <xf numFmtId="180" fontId="13" fillId="0" borderId="19" xfId="1" applyNumberFormat="1" applyFont="1" applyFill="1" applyBorder="1" applyAlignment="1" applyProtection="1">
      <alignment vertical="center"/>
    </xf>
    <xf numFmtId="0" fontId="5" fillId="0" borderId="55"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98"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55" xfId="0" applyFont="1" applyFill="1" applyBorder="1" applyAlignment="1">
      <alignment horizontal="distributed" vertical="center" wrapText="1"/>
    </xf>
    <xf numFmtId="0" fontId="5" fillId="0" borderId="19" xfId="0" applyFont="1" applyFill="1" applyBorder="1" applyAlignment="1">
      <alignment horizontal="distributed" vertical="center" wrapText="1"/>
    </xf>
    <xf numFmtId="0" fontId="5" fillId="0" borderId="18" xfId="0" applyFont="1" applyFill="1" applyBorder="1" applyAlignment="1">
      <alignment horizontal="distributed" vertical="center" wrapText="1"/>
    </xf>
    <xf numFmtId="0" fontId="5" fillId="0" borderId="77"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56" xfId="0" applyFont="1" applyFill="1" applyBorder="1" applyAlignment="1">
      <alignment horizontal="distributed" vertical="center" wrapText="1"/>
    </xf>
    <xf numFmtId="0" fontId="5" fillId="0" borderId="98" xfId="0" applyFont="1" applyFill="1" applyBorder="1" applyAlignment="1">
      <alignment horizontal="distributed" vertical="center" wrapText="1"/>
    </xf>
    <xf numFmtId="0" fontId="5" fillId="0" borderId="15" xfId="0" applyFont="1" applyFill="1" applyBorder="1" applyAlignment="1">
      <alignment horizontal="distributed" vertical="center" wrapText="1"/>
    </xf>
    <xf numFmtId="0" fontId="5" fillId="0" borderId="20" xfId="0" applyFont="1" applyFill="1" applyBorder="1" applyAlignment="1">
      <alignment horizontal="distributed" vertical="center" wrapText="1"/>
    </xf>
    <xf numFmtId="0" fontId="19" fillId="0" borderId="19" xfId="0" applyFont="1" applyFill="1" applyBorder="1" applyAlignment="1">
      <alignment horizontal="center" vertical="top"/>
    </xf>
    <xf numFmtId="0" fontId="19" fillId="0" borderId="18" xfId="0" applyFont="1" applyFill="1" applyBorder="1" applyAlignment="1">
      <alignment horizontal="center" vertical="top"/>
    </xf>
    <xf numFmtId="0" fontId="19" fillId="0" borderId="15" xfId="0" applyFont="1" applyFill="1" applyBorder="1" applyAlignment="1">
      <alignment horizontal="center" vertical="top"/>
    </xf>
    <xf numFmtId="0" fontId="19" fillId="0" borderId="20" xfId="0" applyFont="1" applyFill="1" applyBorder="1" applyAlignment="1">
      <alignment horizontal="center" vertical="top"/>
    </xf>
    <xf numFmtId="0" fontId="3" fillId="0" borderId="106" xfId="0" applyFont="1" applyBorder="1" applyAlignment="1">
      <alignment horizontal="center"/>
    </xf>
    <xf numFmtId="0" fontId="3" fillId="0" borderId="63" xfId="0" applyFont="1" applyBorder="1" applyAlignment="1">
      <alignment horizontal="center"/>
    </xf>
    <xf numFmtId="0" fontId="12" fillId="0" borderId="55" xfId="0" applyFont="1" applyFill="1" applyBorder="1" applyAlignment="1" applyProtection="1">
      <alignment horizontal="center" vertical="center"/>
    </xf>
    <xf numFmtId="0" fontId="12" fillId="0" borderId="19" xfId="0" applyFont="1" applyFill="1" applyBorder="1" applyAlignment="1" applyProtection="1">
      <alignment horizontal="center" vertical="center"/>
    </xf>
    <xf numFmtId="0" fontId="12" fillId="0" borderId="18" xfId="0" applyFont="1" applyFill="1" applyBorder="1" applyAlignment="1" applyProtection="1">
      <alignment horizontal="center" vertical="center"/>
    </xf>
    <xf numFmtId="0" fontId="12" fillId="0" borderId="98" xfId="0" applyFont="1" applyFill="1" applyBorder="1" applyAlignment="1" applyProtection="1">
      <alignment horizontal="center" vertical="center"/>
    </xf>
    <xf numFmtId="0" fontId="12" fillId="0" borderId="15" xfId="0" applyFont="1" applyFill="1" applyBorder="1" applyAlignment="1" applyProtection="1">
      <alignment horizontal="center" vertical="center"/>
    </xf>
    <xf numFmtId="0" fontId="12" fillId="0" borderId="20" xfId="0" applyFont="1" applyFill="1" applyBorder="1" applyAlignment="1" applyProtection="1">
      <alignment horizontal="center" vertical="center"/>
    </xf>
    <xf numFmtId="38" fontId="19" fillId="0" borderId="17" xfId="1" applyFont="1" applyFill="1" applyBorder="1" applyAlignment="1">
      <alignment horizontal="center" vertical="top"/>
    </xf>
    <xf numFmtId="0" fontId="5" fillId="0" borderId="55"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77"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56" xfId="0" applyFont="1" applyFill="1" applyBorder="1" applyAlignment="1">
      <alignment horizontal="center" vertical="center" shrinkToFit="1"/>
    </xf>
    <xf numFmtId="0" fontId="4" fillId="0" borderId="176" xfId="0" applyFont="1" applyFill="1" applyBorder="1" applyAlignment="1">
      <alignment horizontal="center" vertical="center"/>
    </xf>
    <xf numFmtId="0" fontId="4" fillId="0" borderId="177" xfId="0" applyFont="1" applyFill="1" applyBorder="1" applyAlignment="1">
      <alignment horizontal="center" vertical="center"/>
    </xf>
    <xf numFmtId="38" fontId="21" fillId="0" borderId="17" xfId="1" applyFont="1" applyBorder="1" applyAlignment="1">
      <alignment horizontal="center" vertical="top"/>
    </xf>
    <xf numFmtId="38" fontId="21" fillId="0" borderId="16" xfId="1" applyFont="1" applyBorder="1" applyAlignment="1">
      <alignment horizontal="center" vertical="top"/>
    </xf>
    <xf numFmtId="0" fontId="19" fillId="0" borderId="19" xfId="0" applyFont="1" applyBorder="1" applyAlignment="1">
      <alignment horizontal="center" vertical="top"/>
    </xf>
    <xf numFmtId="0" fontId="19" fillId="0" borderId="18" xfId="0" applyFont="1" applyBorder="1" applyAlignment="1">
      <alignment horizontal="center" vertical="top"/>
    </xf>
    <xf numFmtId="0" fontId="19" fillId="0" borderId="15" xfId="0" applyFont="1" applyBorder="1" applyAlignment="1">
      <alignment horizontal="center" vertical="top"/>
    </xf>
    <xf numFmtId="0" fontId="19" fillId="0" borderId="20" xfId="0" applyFont="1" applyBorder="1" applyAlignment="1">
      <alignment horizontal="center" vertical="top"/>
    </xf>
    <xf numFmtId="0" fontId="4" fillId="0" borderId="98" xfId="0" applyFont="1" applyBorder="1" applyAlignment="1">
      <alignment horizontal="center" vertical="center"/>
    </xf>
    <xf numFmtId="0" fontId="4" fillId="0" borderId="15" xfId="0" applyFont="1" applyBorder="1" applyAlignment="1">
      <alignment horizontal="center" vertical="center"/>
    </xf>
    <xf numFmtId="0" fontId="4" fillId="0" borderId="20" xfId="0" applyFont="1" applyBorder="1" applyAlignment="1">
      <alignment horizontal="center" vertical="center"/>
    </xf>
    <xf numFmtId="38" fontId="19" fillId="0" borderId="16" xfId="1" applyFont="1" applyBorder="1" applyAlignment="1">
      <alignment horizontal="center" vertical="top"/>
    </xf>
    <xf numFmtId="0" fontId="4" fillId="0" borderId="19" xfId="0" applyFont="1" applyBorder="1" applyAlignment="1">
      <alignment horizontal="center" vertical="center"/>
    </xf>
    <xf numFmtId="0" fontId="3" fillId="0" borderId="15" xfId="0" applyFont="1" applyBorder="1" applyAlignment="1">
      <alignment horizontal="center" vertical="top"/>
    </xf>
    <xf numFmtId="0" fontId="3" fillId="0" borderId="20" xfId="0" applyFont="1" applyBorder="1" applyAlignment="1">
      <alignment horizontal="center" vertical="top"/>
    </xf>
    <xf numFmtId="0" fontId="19" fillId="0" borderId="55" xfId="0" applyFont="1" applyBorder="1" applyAlignment="1">
      <alignment horizontal="center" vertical="center"/>
    </xf>
    <xf numFmtId="0" fontId="19" fillId="0" borderId="19" xfId="0" applyFont="1" applyBorder="1" applyAlignment="1">
      <alignment horizontal="center" vertical="center"/>
    </xf>
    <xf numFmtId="0" fontId="19" fillId="0" borderId="18" xfId="0" applyFont="1" applyBorder="1" applyAlignment="1">
      <alignment horizontal="center" vertical="center"/>
    </xf>
    <xf numFmtId="0" fontId="6" fillId="0" borderId="54" xfId="0" applyFont="1" applyBorder="1" applyAlignment="1">
      <alignment horizontal="center" vertical="center"/>
    </xf>
    <xf numFmtId="0" fontId="6" fillId="0" borderId="225" xfId="0" applyFont="1" applyBorder="1" applyAlignment="1">
      <alignment horizontal="center" vertical="center"/>
    </xf>
    <xf numFmtId="0" fontId="6" fillId="0" borderId="62" xfId="0" applyFont="1" applyBorder="1" applyAlignment="1">
      <alignment horizontal="center" vertical="center"/>
    </xf>
    <xf numFmtId="0" fontId="18" fillId="0" borderId="0" xfId="0" applyFont="1" applyFill="1" applyBorder="1" applyAlignment="1" applyProtection="1">
      <alignment horizontal="center" vertical="center"/>
    </xf>
    <xf numFmtId="0" fontId="18" fillId="0" borderId="2" xfId="0" applyFont="1" applyFill="1" applyBorder="1" applyAlignment="1" applyProtection="1">
      <alignment horizontal="center" vertical="center"/>
    </xf>
    <xf numFmtId="0" fontId="5" fillId="0" borderId="98"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4" fillId="0" borderId="104" xfId="0" applyFont="1" applyBorder="1" applyAlignment="1">
      <alignment horizontal="center" vertical="center"/>
    </xf>
    <xf numFmtId="0" fontId="4" fillId="0" borderId="11" xfId="0" applyFont="1" applyBorder="1" applyAlignment="1">
      <alignment horizontal="center" vertical="center"/>
    </xf>
    <xf numFmtId="0" fontId="4" fillId="0" borderId="105" xfId="0" applyFont="1" applyBorder="1" applyAlignment="1">
      <alignment horizontal="center" vertical="center"/>
    </xf>
    <xf numFmtId="0" fontId="5" fillId="0" borderId="55"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77"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98"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20" xfId="0" applyFont="1" applyBorder="1" applyAlignment="1">
      <alignment horizontal="center" vertical="center" shrinkToFit="1"/>
    </xf>
    <xf numFmtId="0" fontId="3" fillId="0" borderId="55" xfId="0" applyFont="1" applyBorder="1" applyAlignment="1">
      <alignment horizontal="center"/>
    </xf>
    <xf numFmtId="0" fontId="3" fillId="0" borderId="98" xfId="0" applyFont="1" applyBorder="1" applyAlignment="1">
      <alignment horizontal="center"/>
    </xf>
    <xf numFmtId="0" fontId="11" fillId="0" borderId="122" xfId="0" applyNumberFormat="1" applyFont="1" applyFill="1" applyBorder="1" applyAlignment="1" applyProtection="1">
      <alignment horizontal="center" vertical="center"/>
    </xf>
    <xf numFmtId="0" fontId="11" fillId="0" borderId="221" xfId="0" applyNumberFormat="1" applyFont="1" applyFill="1" applyBorder="1" applyAlignment="1" applyProtection="1">
      <alignment horizontal="center" vertical="center"/>
    </xf>
    <xf numFmtId="0" fontId="11" fillId="0" borderId="123" xfId="0" applyNumberFormat="1" applyFont="1" applyFill="1" applyBorder="1" applyAlignment="1" applyProtection="1">
      <alignment horizontal="center" vertical="center"/>
    </xf>
    <xf numFmtId="0" fontId="11" fillId="0" borderId="222" xfId="0" applyNumberFormat="1" applyFont="1" applyFill="1" applyBorder="1" applyAlignment="1" applyProtection="1">
      <alignment horizontal="center" vertical="center"/>
    </xf>
    <xf numFmtId="0" fontId="5" fillId="0" borderId="0" xfId="0" applyFont="1" applyAlignment="1">
      <alignment horizontal="distributed" vertical="center"/>
    </xf>
    <xf numFmtId="0" fontId="19" fillId="0" borderId="4" xfId="0" applyFont="1" applyBorder="1" applyAlignment="1">
      <alignment horizontal="center" vertical="center" wrapText="1"/>
    </xf>
    <xf numFmtId="0" fontId="19" fillId="0" borderId="105" xfId="0" applyFont="1" applyBorder="1" applyAlignment="1">
      <alignment horizontal="center" vertical="center" wrapText="1"/>
    </xf>
    <xf numFmtId="0" fontId="10" fillId="0" borderId="0" xfId="0" applyFont="1" applyBorder="1" applyAlignment="1">
      <alignment horizontal="center" vertical="center"/>
    </xf>
    <xf numFmtId="0" fontId="10" fillId="0" borderId="2" xfId="0" applyFont="1" applyBorder="1" applyAlignment="1">
      <alignment horizontal="center" vertical="center"/>
    </xf>
    <xf numFmtId="0" fontId="6" fillId="0" borderId="223" xfId="0" applyFont="1" applyBorder="1" applyAlignment="1">
      <alignment horizontal="center" vertical="center"/>
    </xf>
    <xf numFmtId="0" fontId="6" fillId="0" borderId="9" xfId="0" applyFont="1" applyBorder="1" applyAlignment="1">
      <alignment horizontal="center" vertical="center"/>
    </xf>
    <xf numFmtId="0" fontId="6" fillId="0" borderId="224" xfId="0" applyFont="1" applyBorder="1" applyAlignment="1">
      <alignment horizontal="center" vertical="center"/>
    </xf>
    <xf numFmtId="0" fontId="4" fillId="0" borderId="4" xfId="0" applyFont="1" applyBorder="1" applyAlignment="1">
      <alignment horizontal="center" vertical="center"/>
    </xf>
    <xf numFmtId="0" fontId="4" fillId="0" borderId="221" xfId="0" applyFont="1" applyBorder="1" applyAlignment="1">
      <alignment horizontal="center" vertical="center"/>
    </xf>
    <xf numFmtId="0" fontId="4" fillId="0" borderId="14" xfId="0" applyFont="1" applyBorder="1" applyAlignment="1">
      <alignment horizontal="center" vertical="center"/>
    </xf>
    <xf numFmtId="0" fontId="4" fillId="0" borderId="222" xfId="0" applyFont="1" applyBorder="1" applyAlignment="1">
      <alignment horizontal="center" vertical="center"/>
    </xf>
    <xf numFmtId="49" fontId="11" fillId="0" borderId="122" xfId="0" applyNumberFormat="1" applyFont="1" applyFill="1" applyBorder="1" applyAlignment="1" applyProtection="1">
      <alignment horizontal="center" vertical="center"/>
    </xf>
    <xf numFmtId="49" fontId="11" fillId="0" borderId="221" xfId="0" applyNumberFormat="1" applyFont="1" applyFill="1" applyBorder="1" applyAlignment="1" applyProtection="1">
      <alignment horizontal="center" vertical="center"/>
    </xf>
    <xf numFmtId="49" fontId="11" fillId="0" borderId="123" xfId="0" applyNumberFormat="1" applyFont="1" applyFill="1" applyBorder="1" applyAlignment="1" applyProtection="1">
      <alignment horizontal="center" vertical="center"/>
    </xf>
    <xf numFmtId="49" fontId="11" fillId="0" borderId="222" xfId="0" applyNumberFormat="1" applyFont="1" applyFill="1" applyBorder="1" applyAlignment="1" applyProtection="1">
      <alignment horizontal="center" vertical="center"/>
    </xf>
    <xf numFmtId="0" fontId="10" fillId="0" borderId="0" xfId="0" applyFont="1" applyBorder="1" applyAlignment="1">
      <alignment horizontal="left" vertical="center"/>
    </xf>
    <xf numFmtId="0" fontId="10" fillId="0" borderId="2" xfId="0" applyFont="1" applyBorder="1" applyAlignment="1">
      <alignment horizontal="left" vertical="center"/>
    </xf>
    <xf numFmtId="0" fontId="3" fillId="0" borderId="107" xfId="0" applyFont="1" applyBorder="1" applyAlignment="1">
      <alignment horizontal="center"/>
    </xf>
    <xf numFmtId="0" fontId="3" fillId="0" borderId="108" xfId="0" applyFont="1" applyBorder="1" applyAlignment="1">
      <alignment horizontal="center"/>
    </xf>
    <xf numFmtId="38" fontId="11" fillId="0" borderId="19" xfId="1" applyFont="1" applyBorder="1" applyAlignment="1">
      <alignment vertical="center"/>
    </xf>
    <xf numFmtId="38" fontId="11" fillId="0" borderId="15" xfId="1" applyFont="1" applyBorder="1" applyAlignment="1">
      <alignment vertical="center"/>
    </xf>
    <xf numFmtId="0" fontId="14" fillId="0" borderId="6" xfId="0" applyFont="1" applyBorder="1" applyAlignment="1">
      <alignment horizontal="center" vertical="center"/>
    </xf>
    <xf numFmtId="0" fontId="14" fillId="0" borderId="5" xfId="0" applyFont="1" applyBorder="1" applyAlignment="1">
      <alignment horizontal="center" vertical="center"/>
    </xf>
    <xf numFmtId="0" fontId="14" fillId="0" borderId="2" xfId="0" applyFont="1" applyBorder="1" applyAlignment="1">
      <alignment horizontal="center" vertical="center"/>
    </xf>
    <xf numFmtId="0" fontId="14" fillId="0" borderId="12" xfId="0" applyFont="1" applyBorder="1" applyAlignment="1">
      <alignment horizontal="center" vertical="center"/>
    </xf>
    <xf numFmtId="3" fontId="12" fillId="0" borderId="6" xfId="0" applyNumberFormat="1" applyFont="1" applyFill="1" applyBorder="1" applyAlignment="1" applyProtection="1">
      <alignment horizontal="center" vertical="center"/>
    </xf>
    <xf numFmtId="3" fontId="12" fillId="0" borderId="2" xfId="0" applyNumberFormat="1" applyFont="1" applyFill="1" applyBorder="1" applyAlignment="1" applyProtection="1">
      <alignment horizontal="center" vertical="center"/>
    </xf>
    <xf numFmtId="0" fontId="19" fillId="0" borderId="60" xfId="0" applyFont="1" applyBorder="1" applyAlignment="1">
      <alignment horizontal="center" vertical="center"/>
    </xf>
    <xf numFmtId="0" fontId="19" fillId="0" borderId="106" xfId="0" applyFont="1" applyBorder="1" applyAlignment="1">
      <alignment horizontal="center" vertical="center"/>
    </xf>
    <xf numFmtId="0" fontId="19" fillId="0" borderId="114" xfId="0" applyFont="1" applyBorder="1" applyAlignment="1">
      <alignment horizontal="center" vertical="center"/>
    </xf>
    <xf numFmtId="0" fontId="19" fillId="0" borderId="63" xfId="0" applyFont="1" applyBorder="1" applyAlignment="1">
      <alignment horizontal="center" vertical="center"/>
    </xf>
    <xf numFmtId="38" fontId="11" fillId="0" borderId="55" xfId="1" applyFont="1" applyBorder="1" applyAlignment="1">
      <alignment vertical="center"/>
    </xf>
    <xf numFmtId="38" fontId="11" fillId="0" borderId="98" xfId="1" applyFont="1" applyBorder="1" applyAlignment="1">
      <alignment vertical="center"/>
    </xf>
    <xf numFmtId="0" fontId="5" fillId="0" borderId="5" xfId="0" applyFont="1" applyBorder="1" applyAlignment="1">
      <alignment horizontal="center" vertical="center"/>
    </xf>
    <xf numFmtId="0" fontId="5" fillId="0" borderId="16" xfId="0" applyFont="1" applyBorder="1" applyAlignment="1">
      <alignment horizontal="center" vertical="center"/>
    </xf>
    <xf numFmtId="0" fontId="3" fillId="0" borderId="109" xfId="0" applyFont="1" applyBorder="1" applyAlignment="1">
      <alignment horizontal="center"/>
    </xf>
    <xf numFmtId="0" fontId="3" fillId="0" borderId="110" xfId="0" applyFont="1" applyBorder="1" applyAlignment="1">
      <alignment horizontal="center"/>
    </xf>
    <xf numFmtId="0" fontId="19" fillId="0" borderId="116" xfId="0" applyFont="1" applyBorder="1" applyAlignment="1">
      <alignment horizontal="center" vertical="center"/>
    </xf>
    <xf numFmtId="0" fontId="19" fillId="0" borderId="227" xfId="0" applyFont="1" applyBorder="1" applyAlignment="1">
      <alignment horizontal="center" vertical="center"/>
    </xf>
    <xf numFmtId="0" fontId="14" fillId="0" borderId="4" xfId="0" applyFont="1" applyBorder="1" applyAlignment="1">
      <alignment horizontal="center" vertical="center"/>
    </xf>
    <xf numFmtId="0" fontId="14" fillId="0" borderId="14" xfId="0" applyFont="1" applyBorder="1" applyAlignment="1">
      <alignment horizontal="center" vertical="center"/>
    </xf>
    <xf numFmtId="0" fontId="12" fillId="0" borderId="6"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xf>
    <xf numFmtId="0" fontId="11" fillId="0" borderId="12" xfId="0" applyNumberFormat="1" applyFont="1" applyFill="1" applyBorder="1" applyAlignment="1" applyProtection="1">
      <alignment horizontal="center" vertical="center"/>
    </xf>
    <xf numFmtId="0" fontId="0" fillId="0" borderId="19" xfId="0" applyBorder="1" applyAlignment="1">
      <alignment horizontal="center" shrinkToFit="1"/>
    </xf>
    <xf numFmtId="0" fontId="0" fillId="0" borderId="18" xfId="0" applyBorder="1" applyAlignment="1">
      <alignment horizontal="center" shrinkToFit="1"/>
    </xf>
    <xf numFmtId="0" fontId="0" fillId="0" borderId="77" xfId="0" applyBorder="1" applyAlignment="1">
      <alignment horizontal="center" shrinkToFit="1"/>
    </xf>
    <xf numFmtId="0" fontId="0" fillId="0" borderId="0" xfId="0" applyAlignment="1">
      <alignment horizontal="center" shrinkToFit="1"/>
    </xf>
    <xf numFmtId="0" fontId="0" fillId="0" borderId="56" xfId="0" applyBorder="1" applyAlignment="1">
      <alignment horizontal="center" shrinkToFit="1"/>
    </xf>
    <xf numFmtId="0" fontId="0" fillId="0" borderId="98" xfId="0" applyBorder="1" applyAlignment="1">
      <alignment horizontal="center" shrinkToFit="1"/>
    </xf>
    <xf numFmtId="0" fontId="0" fillId="0" borderId="15" xfId="0" applyBorder="1" applyAlignment="1">
      <alignment horizontal="center" shrinkToFit="1"/>
    </xf>
    <xf numFmtId="0" fontId="0" fillId="0" borderId="20" xfId="0" applyBorder="1" applyAlignment="1">
      <alignment horizontal="center" shrinkToFit="1"/>
    </xf>
    <xf numFmtId="0" fontId="4" fillId="0" borderId="120" xfId="0" applyFont="1" applyFill="1" applyBorder="1" applyAlignment="1">
      <alignment horizontal="center" vertical="center"/>
    </xf>
    <xf numFmtId="0" fontId="0" fillId="0" borderId="230" xfId="0" applyBorder="1" applyAlignment="1">
      <alignment horizontal="center" vertical="center"/>
    </xf>
    <xf numFmtId="0" fontId="0" fillId="0" borderId="176" xfId="0" applyBorder="1" applyAlignment="1">
      <alignment horizontal="center" vertical="center"/>
    </xf>
    <xf numFmtId="0" fontId="0" fillId="0" borderId="177" xfId="0" applyBorder="1" applyAlignment="1">
      <alignment horizontal="center" vertical="center"/>
    </xf>
    <xf numFmtId="0" fontId="26" fillId="0" borderId="0" xfId="0" applyFont="1" applyAlignment="1" applyProtection="1">
      <alignment vertical="center"/>
    </xf>
    <xf numFmtId="0" fontId="26" fillId="0" borderId="29" xfId="0" applyFont="1" applyBorder="1" applyAlignment="1" applyProtection="1">
      <alignment vertical="center"/>
    </xf>
    <xf numFmtId="0" fontId="26" fillId="0" borderId="129" xfId="0" applyFont="1" applyBorder="1" applyAlignment="1" applyProtection="1">
      <alignment horizontal="center" vertical="center"/>
    </xf>
    <xf numFmtId="0" fontId="26" fillId="0" borderId="0" xfId="0" applyFont="1" applyBorder="1" applyAlignment="1" applyProtection="1">
      <alignment horizontal="center" vertical="center"/>
    </xf>
    <xf numFmtId="0" fontId="26" fillId="0" borderId="130" xfId="0" applyNumberFormat="1" applyFont="1" applyFill="1" applyBorder="1" applyAlignment="1" applyProtection="1">
      <alignment horizontal="center" vertical="center"/>
      <protection locked="0"/>
    </xf>
    <xf numFmtId="0" fontId="26" fillId="0" borderId="131" xfId="0" applyNumberFormat="1" applyFont="1" applyFill="1" applyBorder="1" applyAlignment="1" applyProtection="1">
      <alignment horizontal="center" vertical="center"/>
      <protection locked="0"/>
    </xf>
    <xf numFmtId="0" fontId="26" fillId="0" borderId="132" xfId="0" applyNumberFormat="1"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0" fillId="0" borderId="0" xfId="0" applyFill="1" applyAlignment="1" applyProtection="1">
      <alignment horizontal="center"/>
      <protection locked="0"/>
    </xf>
    <xf numFmtId="0" fontId="0" fillId="0" borderId="2" xfId="0" applyFill="1" applyBorder="1" applyAlignment="1" applyProtection="1">
      <alignment horizontal="center"/>
      <protection locked="0"/>
    </xf>
    <xf numFmtId="0" fontId="4" fillId="0" borderId="230" xfId="0" applyFont="1" applyFill="1" applyBorder="1" applyAlignment="1">
      <alignment horizontal="center" vertical="center"/>
    </xf>
    <xf numFmtId="0" fontId="0" fillId="0" borderId="19" xfId="0" applyBorder="1"/>
    <xf numFmtId="0" fontId="0" fillId="0" borderId="18" xfId="0" applyBorder="1"/>
    <xf numFmtId="0" fontId="0" fillId="0" borderId="77" xfId="0" applyBorder="1"/>
    <xf numFmtId="0" fontId="0" fillId="0" borderId="0" xfId="0"/>
    <xf numFmtId="0" fontId="0" fillId="0" borderId="56" xfId="0" applyBorder="1"/>
    <xf numFmtId="0" fontId="0" fillId="0" borderId="98" xfId="0" applyBorder="1"/>
    <xf numFmtId="0" fontId="0" fillId="0" borderId="15" xfId="0" applyBorder="1"/>
    <xf numFmtId="0" fontId="0" fillId="0" borderId="20" xfId="0" applyBorder="1"/>
    <xf numFmtId="38" fontId="11" fillId="0" borderId="19" xfId="1" applyFont="1" applyFill="1" applyBorder="1" applyAlignment="1">
      <alignment vertical="center"/>
    </xf>
    <xf numFmtId="38" fontId="11" fillId="0" borderId="15" xfId="1" applyFont="1" applyFill="1" applyBorder="1" applyAlignment="1">
      <alignment vertical="center"/>
    </xf>
    <xf numFmtId="38" fontId="11" fillId="0" borderId="55" xfId="1" applyFont="1" applyFill="1" applyBorder="1" applyAlignment="1">
      <alignment vertical="center"/>
    </xf>
    <xf numFmtId="38" fontId="11" fillId="0" borderId="98" xfId="1" applyFont="1" applyFill="1" applyBorder="1" applyAlignment="1">
      <alignment vertical="center"/>
    </xf>
    <xf numFmtId="0" fontId="19" fillId="0" borderId="227" xfId="0" applyFont="1" applyBorder="1" applyAlignment="1">
      <alignment horizontal="center" vertical="top"/>
    </xf>
    <xf numFmtId="0" fontId="19" fillId="0" borderId="2" xfId="0" applyFont="1" applyBorder="1" applyAlignment="1">
      <alignment horizontal="center" vertical="top"/>
    </xf>
    <xf numFmtId="0" fontId="19" fillId="0" borderId="113" xfId="0" applyFont="1" applyBorder="1" applyAlignment="1">
      <alignment horizontal="center" vertical="top"/>
    </xf>
    <xf numFmtId="0" fontId="12" fillId="0" borderId="55" xfId="0" applyNumberFormat="1" applyFont="1" applyFill="1" applyBorder="1" applyAlignment="1" applyProtection="1">
      <alignment horizontal="center" vertical="center"/>
    </xf>
    <xf numFmtId="0" fontId="12" fillId="0" borderId="18" xfId="0" applyNumberFormat="1" applyFont="1" applyFill="1" applyBorder="1" applyAlignment="1" applyProtection="1">
      <alignment horizontal="center" vertical="center"/>
    </xf>
    <xf numFmtId="0" fontId="12" fillId="0" borderId="98" xfId="0" applyNumberFormat="1" applyFont="1" applyFill="1" applyBorder="1" applyAlignment="1" applyProtection="1">
      <alignment horizontal="center" vertical="center"/>
    </xf>
    <xf numFmtId="0" fontId="12" fillId="0" borderId="20" xfId="0" applyNumberFormat="1" applyFont="1" applyFill="1" applyBorder="1" applyAlignment="1" applyProtection="1">
      <alignment horizontal="center" vertical="center"/>
    </xf>
    <xf numFmtId="0" fontId="10" fillId="0" borderId="171" xfId="0" applyFont="1" applyBorder="1" applyAlignment="1">
      <alignment horizontal="center" vertical="center" wrapText="1"/>
    </xf>
    <xf numFmtId="0" fontId="10" fillId="0" borderId="170" xfId="0" applyFont="1" applyBorder="1" applyAlignment="1">
      <alignment horizontal="center" vertical="center" wrapText="1"/>
    </xf>
    <xf numFmtId="0" fontId="10" fillId="0" borderId="172" xfId="0" applyFont="1" applyBorder="1" applyAlignment="1">
      <alignment horizontal="center" vertical="center" wrapText="1"/>
    </xf>
    <xf numFmtId="0" fontId="10" fillId="0" borderId="173" xfId="0" applyFont="1" applyBorder="1" applyAlignment="1">
      <alignment horizontal="center" vertical="center" wrapText="1"/>
    </xf>
    <xf numFmtId="0" fontId="10" fillId="0" borderId="174" xfId="0" applyFont="1" applyBorder="1" applyAlignment="1">
      <alignment horizontal="center" vertical="center" wrapText="1"/>
    </xf>
    <xf numFmtId="0" fontId="10" fillId="0" borderId="175" xfId="0" applyFont="1" applyBorder="1" applyAlignment="1">
      <alignment horizontal="center" vertical="center" wrapText="1"/>
    </xf>
    <xf numFmtId="0" fontId="32" fillId="4" borderId="44" xfId="0" applyFont="1" applyFill="1" applyBorder="1" applyAlignment="1" applyProtection="1">
      <alignment horizontal="center" vertical="center" textRotation="255" shrinkToFit="1"/>
    </xf>
    <xf numFmtId="0" fontId="32" fillId="4" borderId="111" xfId="0" applyFont="1" applyFill="1" applyBorder="1" applyAlignment="1" applyProtection="1">
      <alignment horizontal="center" vertical="center" textRotation="255" shrinkToFit="1"/>
    </xf>
    <xf numFmtId="0" fontId="32" fillId="4" borderId="35" xfId="0" applyFont="1" applyFill="1" applyBorder="1" applyAlignment="1" applyProtection="1">
      <alignment horizontal="center" vertical="center" textRotation="255" shrinkToFit="1"/>
    </xf>
    <xf numFmtId="0" fontId="13" fillId="0" borderId="31" xfId="0" applyNumberFormat="1" applyFont="1" applyFill="1" applyBorder="1" applyAlignment="1">
      <alignment horizontal="right" vertical="center"/>
    </xf>
    <xf numFmtId="0" fontId="13" fillId="0" borderId="151" xfId="0" applyNumberFormat="1" applyFont="1" applyFill="1" applyBorder="1" applyAlignment="1">
      <alignment horizontal="right" vertical="center"/>
    </xf>
    <xf numFmtId="0" fontId="13" fillId="0" borderId="32" xfId="0" applyNumberFormat="1" applyFont="1" applyFill="1" applyBorder="1" applyAlignment="1">
      <alignment horizontal="right" vertical="center"/>
    </xf>
    <xf numFmtId="0" fontId="13" fillId="0" borderId="31" xfId="0" applyFont="1" applyBorder="1" applyAlignment="1">
      <alignment vertical="center"/>
    </xf>
    <xf numFmtId="0" fontId="13" fillId="0" borderId="151" xfId="0" applyFont="1" applyBorder="1" applyAlignment="1">
      <alignment vertical="center"/>
    </xf>
    <xf numFmtId="0" fontId="13" fillId="0" borderId="32" xfId="0" applyFont="1" applyBorder="1" applyAlignment="1">
      <alignment vertical="center"/>
    </xf>
    <xf numFmtId="0" fontId="13" fillId="0" borderId="30" xfId="0" applyFont="1" applyBorder="1" applyAlignment="1">
      <alignment vertical="center"/>
    </xf>
    <xf numFmtId="0" fontId="13" fillId="0" borderId="30" xfId="0" applyNumberFormat="1" applyFont="1" applyFill="1" applyBorder="1" applyAlignment="1">
      <alignment horizontal="right" vertical="center"/>
    </xf>
    <xf numFmtId="0" fontId="25" fillId="0" borderId="135" xfId="0" applyFont="1" applyBorder="1" applyAlignment="1">
      <alignment horizontal="left" vertical="top" wrapText="1"/>
    </xf>
    <xf numFmtId="0" fontId="25" fillId="0" borderId="44" xfId="0" applyFont="1" applyBorder="1" applyAlignment="1">
      <alignment horizontal="left" vertical="top" wrapText="1"/>
    </xf>
    <xf numFmtId="0" fontId="25" fillId="0" borderId="136" xfId="0" applyFont="1" applyBorder="1" applyAlignment="1">
      <alignment horizontal="left" vertical="top" wrapText="1"/>
    </xf>
    <xf numFmtId="0" fontId="25" fillId="0" borderId="111" xfId="0" applyFont="1" applyBorder="1" applyAlignment="1">
      <alignment horizontal="left" vertical="top" wrapText="1"/>
    </xf>
    <xf numFmtId="0" fontId="25" fillId="0" borderId="137" xfId="0" applyFont="1" applyBorder="1" applyAlignment="1">
      <alignment horizontal="left" vertical="top" wrapText="1"/>
    </xf>
    <xf numFmtId="0" fontId="25" fillId="0" borderId="35" xfId="0" applyFont="1" applyBorder="1" applyAlignment="1">
      <alignment horizontal="left" vertical="top" wrapText="1"/>
    </xf>
    <xf numFmtId="0" fontId="13" fillId="0" borderId="44" xfId="0" applyFont="1" applyBorder="1" applyAlignment="1">
      <alignment horizontal="left" vertical="top" wrapText="1"/>
    </xf>
    <xf numFmtId="0" fontId="13" fillId="0" borderId="111" xfId="0" applyFont="1" applyBorder="1" applyAlignment="1">
      <alignment horizontal="left" vertical="top" wrapText="1"/>
    </xf>
    <xf numFmtId="0" fontId="13" fillId="0" borderId="35" xfId="0" applyFont="1" applyBorder="1" applyAlignment="1">
      <alignment horizontal="left" vertical="top" wrapText="1"/>
    </xf>
    <xf numFmtId="0" fontId="13" fillId="0" borderId="138" xfId="0" applyFont="1" applyBorder="1" applyAlignment="1">
      <alignment horizontal="left" vertical="top" wrapText="1"/>
    </xf>
    <xf numFmtId="0" fontId="13" fillId="0" borderId="139" xfId="0" applyFont="1" applyBorder="1" applyAlignment="1">
      <alignment horizontal="left" vertical="top" wrapText="1"/>
    </xf>
    <xf numFmtId="0" fontId="13" fillId="0" borderId="36" xfId="0" applyFont="1" applyBorder="1" applyAlignment="1">
      <alignment horizontal="left" vertical="top" wrapText="1"/>
    </xf>
    <xf numFmtId="185" fontId="30" fillId="3" borderId="140" xfId="0" applyNumberFormat="1" applyFont="1" applyFill="1" applyBorder="1" applyAlignment="1">
      <alignment horizontal="center" vertical="center"/>
    </xf>
    <xf numFmtId="185" fontId="30" fillId="3" borderId="141" xfId="0" applyNumberFormat="1" applyFont="1" applyFill="1" applyBorder="1" applyAlignment="1">
      <alignment horizontal="center" vertical="center"/>
    </xf>
    <xf numFmtId="185" fontId="13" fillId="3" borderId="38" xfId="0" applyNumberFormat="1" applyFont="1" applyFill="1" applyBorder="1" applyAlignment="1">
      <alignment horizontal="center" vertical="center"/>
    </xf>
    <xf numFmtId="185" fontId="13" fillId="3" borderId="141" xfId="0" applyNumberFormat="1" applyFont="1" applyFill="1" applyBorder="1" applyAlignment="1">
      <alignment horizontal="center" vertical="center"/>
    </xf>
    <xf numFmtId="185" fontId="13" fillId="3" borderId="142" xfId="0" applyNumberFormat="1" applyFont="1" applyFill="1" applyBorder="1" applyAlignment="1">
      <alignment horizontal="center" vertical="center"/>
    </xf>
    <xf numFmtId="0" fontId="13" fillId="0" borderId="143"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13" fillId="0" borderId="133" xfId="0" applyFont="1" applyBorder="1" applyAlignment="1">
      <alignment horizontal="center" vertical="center"/>
    </xf>
    <xf numFmtId="0" fontId="0" fillId="0" borderId="45" xfId="0" applyBorder="1" applyAlignment="1">
      <alignment horizontal="center" vertical="center"/>
    </xf>
    <xf numFmtId="0" fontId="0" fillId="0" borderId="97" xfId="0" applyBorder="1" applyAlignment="1">
      <alignment horizontal="center" vertical="center"/>
    </xf>
    <xf numFmtId="0" fontId="0" fillId="0" borderId="129" xfId="0" applyBorder="1" applyAlignment="1">
      <alignment horizontal="center" vertical="center"/>
    </xf>
    <xf numFmtId="0" fontId="0" fillId="0" borderId="28" xfId="0" applyBorder="1" applyAlignment="1">
      <alignment horizontal="center" vertical="center"/>
    </xf>
    <xf numFmtId="0" fontId="0" fillId="0" borderId="14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3" fillId="0" borderId="145" xfId="0" applyFont="1" applyBorder="1" applyAlignment="1">
      <alignment horizontal="center" vertical="center"/>
    </xf>
    <xf numFmtId="0" fontId="13" fillId="0" borderId="21" xfId="0" applyFont="1" applyBorder="1" applyAlignment="1">
      <alignment horizontal="left" vertical="top" wrapText="1"/>
    </xf>
    <xf numFmtId="0" fontId="13" fillId="0" borderId="152" xfId="0" applyFont="1" applyBorder="1" applyAlignment="1">
      <alignment horizontal="left" vertical="top" wrapText="1"/>
    </xf>
    <xf numFmtId="0" fontId="13" fillId="0" borderId="27" xfId="0" applyFont="1" applyBorder="1" applyAlignment="1">
      <alignment horizontal="left" vertical="top" wrapText="1"/>
    </xf>
    <xf numFmtId="0" fontId="13" fillId="0" borderId="155" xfId="0" applyFont="1" applyBorder="1" applyAlignment="1">
      <alignment horizontal="left" vertical="top" wrapText="1"/>
    </xf>
    <xf numFmtId="0" fontId="13" fillId="0" borderId="24" xfId="0" applyFont="1" applyBorder="1" applyAlignment="1">
      <alignment horizontal="left" vertical="top" wrapText="1"/>
    </xf>
    <xf numFmtId="0" fontId="13" fillId="0" borderId="157" xfId="0" applyFont="1" applyBorder="1" applyAlignment="1">
      <alignment horizontal="left" vertical="top" wrapText="1"/>
    </xf>
    <xf numFmtId="0" fontId="13" fillId="0" borderId="22" xfId="0" applyFont="1" applyBorder="1" applyAlignment="1">
      <alignment horizontal="left" vertical="top" wrapText="1"/>
    </xf>
    <xf numFmtId="0" fontId="13" fillId="0" borderId="0" xfId="0" applyFont="1" applyBorder="1" applyAlignment="1">
      <alignment horizontal="left" vertical="top" wrapText="1"/>
    </xf>
    <xf numFmtId="0" fontId="13" fillId="0" borderId="25" xfId="0" applyFont="1" applyBorder="1" applyAlignment="1">
      <alignment horizontal="left" vertical="top" wrapText="1"/>
    </xf>
    <xf numFmtId="0" fontId="13" fillId="0" borderId="153" xfId="0" applyFont="1" applyBorder="1" applyAlignment="1">
      <alignment horizontal="left" vertical="top" wrapText="1"/>
    </xf>
    <xf numFmtId="0" fontId="13" fillId="0" borderId="154" xfId="0" applyFont="1" applyBorder="1" applyAlignment="1">
      <alignment horizontal="left" vertical="top" wrapText="1"/>
    </xf>
    <xf numFmtId="0" fontId="13" fillId="0" borderId="156" xfId="0" applyFont="1" applyBorder="1" applyAlignment="1">
      <alignment horizontal="left" vertical="top" wrapText="1"/>
    </xf>
    <xf numFmtId="0" fontId="13" fillId="0" borderId="29" xfId="0" applyFont="1" applyBorder="1" applyAlignment="1">
      <alignment horizontal="left" vertical="top" wrapText="1"/>
    </xf>
    <xf numFmtId="0" fontId="13" fillId="0" borderId="158" xfId="0" applyFont="1" applyBorder="1" applyAlignment="1">
      <alignment horizontal="left" vertical="top" wrapText="1"/>
    </xf>
    <xf numFmtId="0" fontId="13" fillId="0" borderId="159" xfId="0" applyFont="1" applyBorder="1" applyAlignment="1">
      <alignment horizontal="left" vertical="top" wrapText="1"/>
    </xf>
    <xf numFmtId="0" fontId="13" fillId="0" borderId="21"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6" fillId="0" borderId="30" xfId="0" applyFont="1" applyBorder="1" applyAlignment="1">
      <alignment horizontal="center" vertical="center"/>
    </xf>
    <xf numFmtId="0" fontId="36" fillId="0" borderId="31" xfId="0" applyFont="1" applyBorder="1" applyAlignment="1">
      <alignment horizontal="center" vertical="center"/>
    </xf>
    <xf numFmtId="0" fontId="36" fillId="0" borderId="150" xfId="0" applyFont="1" applyBorder="1" applyAlignment="1">
      <alignment horizontal="center" vertical="center"/>
    </xf>
    <xf numFmtId="0" fontId="36" fillId="0" borderId="151" xfId="0" applyFont="1" applyBorder="1" applyAlignment="1">
      <alignment horizontal="center" vertical="center"/>
    </xf>
    <xf numFmtId="0" fontId="13" fillId="0" borderId="148" xfId="0" applyFont="1" applyBorder="1" applyAlignment="1">
      <alignment horizontal="center" vertical="center"/>
    </xf>
    <xf numFmtId="0" fontId="13" fillId="0" borderId="140" xfId="0" applyFont="1" applyBorder="1" applyAlignment="1">
      <alignment vertical="center"/>
    </xf>
    <xf numFmtId="0" fontId="0" fillId="0" borderId="149" xfId="0" applyBorder="1" applyAlignment="1">
      <alignment vertical="center"/>
    </xf>
    <xf numFmtId="0" fontId="0" fillId="0" borderId="141" xfId="0" applyBorder="1" applyAlignment="1">
      <alignment vertical="center"/>
    </xf>
    <xf numFmtId="0" fontId="13"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13" fillId="0" borderId="28" xfId="0" applyFont="1" applyBorder="1" applyAlignment="1">
      <alignment vertical="center" wrapText="1"/>
    </xf>
    <xf numFmtId="0" fontId="13" fillId="0" borderId="24" xfId="0" applyFont="1" applyBorder="1" applyAlignment="1">
      <alignment horizontal="center" vertical="center" wrapText="1"/>
    </xf>
    <xf numFmtId="0" fontId="13" fillId="0" borderId="26" xfId="0" applyFont="1" applyBorder="1" applyAlignment="1">
      <alignment vertical="center" wrapText="1"/>
    </xf>
    <xf numFmtId="0" fontId="13"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28" xfId="0" applyBorder="1" applyAlignment="1">
      <alignment horizontal="center" vertical="center" wrapText="1"/>
    </xf>
    <xf numFmtId="0" fontId="0" fillId="0" borderId="25" xfId="0"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31" fillId="0" borderId="30"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31" xfId="0" applyFont="1" applyBorder="1" applyAlignment="1">
      <alignment horizontal="center" vertical="center" wrapText="1"/>
    </xf>
  </cellXfs>
  <cellStyles count="4">
    <cellStyle name="桁区切り" xfId="1" builtinId="6"/>
    <cellStyle name="桁区切り 2" xfId="2" xr:uid="{00000000-0005-0000-0000-000001000000}"/>
    <cellStyle name="標準" xfId="0" builtinId="0"/>
    <cellStyle name="標準 2" xfId="3" xr:uid="{00000000-0005-0000-0000-000003000000}"/>
  </cellStyles>
  <dxfs count="278">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rgb="FF99FF99"/>
        </patternFill>
      </fill>
    </dxf>
    <dxf>
      <fill>
        <patternFill>
          <bgColor rgb="FF99FF99"/>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9" defaultPivotStyle="PivotStyleLight16"/>
  <colors>
    <mruColors>
      <color rgb="FFFFFF99"/>
      <color rgb="FF008000"/>
      <color rgb="FFFFFFCC"/>
      <color rgb="FF99FF99"/>
      <color rgb="FFFF66FF"/>
      <color rgb="FF66FF6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101</xdr:col>
      <xdr:colOff>0</xdr:colOff>
      <xdr:row>100</xdr:row>
      <xdr:rowOff>9525</xdr:rowOff>
    </xdr:from>
    <xdr:to>
      <xdr:col>107</xdr:col>
      <xdr:colOff>0</xdr:colOff>
      <xdr:row>102</xdr:row>
      <xdr:rowOff>66675</xdr:rowOff>
    </xdr:to>
    <xdr:sp macro="" textlink="">
      <xdr:nvSpPr>
        <xdr:cNvPr id="4" name="AutoShape 1">
          <a:extLst>
            <a:ext uri="{FF2B5EF4-FFF2-40B4-BE49-F238E27FC236}">
              <a16:creationId xmlns:a16="http://schemas.microsoft.com/office/drawing/2014/main" id="{A1C535DC-D404-405B-B2A2-A7E393E1122D}"/>
            </a:ext>
          </a:extLst>
        </xdr:cNvPr>
        <xdr:cNvSpPr>
          <a:spLocks noChangeArrowheads="1"/>
        </xdr:cNvSpPr>
      </xdr:nvSpPr>
      <xdr:spPr bwMode="auto">
        <a:xfrm>
          <a:off x="3990975" y="10153650"/>
          <a:ext cx="228600" cy="209550"/>
        </a:xfrm>
        <a:prstGeom prst="flowChartConnector">
          <a:avLst/>
        </a:prstGeom>
        <a:noFill/>
        <a:ln w="9525">
          <a:no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id="{00000000-0008-0000-04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id="{00000000-0008-0000-04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id="{00000000-0008-0000-0400-0000CE570000}"/>
            </a:ext>
          </a:extLst>
        </xdr:cNvPr>
        <xdr:cNvGrpSpPr>
          <a:grpSpLocks/>
        </xdr:cNvGrpSpPr>
      </xdr:nvGrpSpPr>
      <xdr:grpSpPr bwMode="auto">
        <a:xfrm>
          <a:off x="7705725" y="7791450"/>
          <a:ext cx="1314450" cy="590550"/>
          <a:chOff x="7702323" y="5410200"/>
          <a:chExt cx="1319892" cy="586633"/>
        </a:xfrm>
      </xdr:grpSpPr>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id="{00000000-0008-0000-04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id="{00000000-0008-0000-04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id="{00000000-0008-0000-04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id="{00000000-0008-0000-04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id="{00000000-0008-0000-04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id="{00000000-0008-0000-04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id="{00000000-0008-0000-0400-0000CF570000}"/>
            </a:ext>
          </a:extLst>
        </xdr:cNvPr>
        <xdr:cNvGrpSpPr>
          <a:grpSpLocks/>
        </xdr:cNvGrpSpPr>
      </xdr:nvGrpSpPr>
      <xdr:grpSpPr bwMode="auto">
        <a:xfrm>
          <a:off x="1638300" y="8989490"/>
          <a:ext cx="1133475" cy="249774"/>
          <a:chOff x="1638300" y="9190158"/>
          <a:chExt cx="1133475" cy="262993"/>
        </a:xfrm>
      </xdr:grpSpPr>
      <xdr:sp macro="" textlink="">
        <xdr:nvSpPr>
          <xdr:cNvPr id="22487" name="右大かっこ 2">
            <a:extLst>
              <a:ext uri="{FF2B5EF4-FFF2-40B4-BE49-F238E27FC236}">
                <a16:creationId xmlns:a16="http://schemas.microsoft.com/office/drawing/2014/main" id="{00000000-0008-0000-04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00000000-0008-0000-04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id="{00000000-0008-0000-04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id="{00000000-0008-0000-04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id="{00000000-0008-0000-04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id="{00000000-0008-0000-04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id="{00000000-0008-0000-04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id="{00000000-0008-0000-04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id="{00000000-0008-0000-04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id="{00000000-0008-0000-04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id="{00000000-0008-0000-04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id="{00000000-0008-0000-04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id="{00000000-0008-0000-04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id="{00000000-0008-0000-04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id="{00000000-0008-0000-04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id="{00000000-0008-0000-04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14156189" y="7135584"/>
          <a:ext cx="940936"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31" name="直線矢印コネクタ 77">
          <a:extLst>
            <a:ext uri="{FF2B5EF4-FFF2-40B4-BE49-F238E27FC236}">
              <a16:creationId xmlns:a16="http://schemas.microsoft.com/office/drawing/2014/main" id="{00000000-0008-0000-0400-00001F000000}"/>
            </a:ext>
          </a:extLst>
        </xdr:cNvPr>
        <xdr:cNvCxnSpPr>
          <a:cxnSpLocks noChangeShapeType="1"/>
        </xdr:cNvCxnSpPr>
      </xdr:nvCxnSpPr>
      <xdr:spPr bwMode="auto">
        <a:xfrm rot="16200000" flipV="1">
          <a:off x="14439900" y="708660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Z410"/>
  <sheetViews>
    <sheetView showGridLines="0" showZeros="0" tabSelected="1" view="pageBreakPreview" zoomScaleNormal="100" zoomScaleSheetLayoutView="100" workbookViewId="0">
      <selection activeCell="O26" sqref="O26:U28"/>
    </sheetView>
  </sheetViews>
  <sheetFormatPr defaultColWidth="9"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8" width="8.875" style="1" hidden="1" customWidth="1"/>
    <col min="49" max="49" width="3.75" style="1" hidden="1" customWidth="1"/>
    <col min="50" max="50" width="3.75" style="18" hidden="1" customWidth="1"/>
    <col min="51" max="52" width="12.75" style="18" hidden="1" customWidth="1"/>
    <col min="53" max="55" width="12.125" style="18" hidden="1" customWidth="1"/>
    <col min="56" max="57" width="11.625" style="50" hidden="1" customWidth="1"/>
    <col min="58" max="78" width="9" style="1" hidden="1" customWidth="1"/>
    <col min="79" max="16383" width="9" style="1"/>
    <col min="16384" max="16384" width="6.875" style="1" customWidth="1"/>
  </cols>
  <sheetData>
    <row r="1" spans="1:65" ht="6" customHeight="1" thickBot="1"/>
    <row r="2" spans="1:65" ht="24" customHeight="1">
      <c r="X2" s="7"/>
      <c r="Y2" s="7"/>
      <c r="Z2" s="4"/>
      <c r="AA2" s="4"/>
      <c r="AB2" s="4"/>
      <c r="AC2" s="4"/>
      <c r="AD2" s="4"/>
      <c r="AE2" s="4"/>
      <c r="AF2" s="4"/>
      <c r="AG2" s="4"/>
      <c r="AH2" s="4"/>
      <c r="AI2" s="4"/>
      <c r="AJ2" s="4"/>
      <c r="AK2" s="4"/>
      <c r="AL2" s="4"/>
      <c r="AM2" s="4"/>
      <c r="AN2" s="4"/>
      <c r="AO2" s="4"/>
      <c r="AP2" s="4"/>
      <c r="AQ2" s="4"/>
      <c r="AR2" s="4"/>
      <c r="AS2" s="4"/>
      <c r="BF2" s="737" t="s">
        <v>255</v>
      </c>
      <c r="BG2" s="738"/>
      <c r="BH2" s="738"/>
      <c r="BI2" s="738"/>
      <c r="BJ2" s="739"/>
    </row>
    <row r="3" spans="1:65" ht="9" customHeight="1">
      <c r="U3" s="8"/>
      <c r="V3" s="8"/>
      <c r="W3" s="8"/>
      <c r="X3" s="8"/>
      <c r="Y3" s="8"/>
      <c r="Z3" s="9"/>
      <c r="AA3" s="9"/>
      <c r="AB3" s="6"/>
      <c r="AC3" s="6"/>
      <c r="AD3" s="6"/>
      <c r="AE3" s="6"/>
      <c r="AF3" s="6"/>
      <c r="AG3" s="6"/>
      <c r="AH3" s="6"/>
      <c r="AI3" s="6"/>
      <c r="AJ3" s="6"/>
      <c r="AK3" s="6"/>
      <c r="AL3" s="6"/>
      <c r="AM3" s="6"/>
      <c r="AN3" s="6"/>
      <c r="AO3" s="6"/>
      <c r="AP3" s="6"/>
      <c r="AQ3" s="6"/>
      <c r="AR3" s="6"/>
      <c r="AS3" s="6"/>
      <c r="BF3" s="271"/>
      <c r="BG3" s="167"/>
      <c r="BH3" s="167"/>
      <c r="BI3" s="167"/>
      <c r="BJ3" s="272"/>
    </row>
    <row r="4" spans="1:65" ht="17.25" customHeight="1">
      <c r="B4" s="2" t="s">
        <v>9</v>
      </c>
      <c r="U4" s="10" t="s">
        <v>30</v>
      </c>
      <c r="V4" s="8"/>
      <c r="W4" s="8"/>
      <c r="X4" s="8"/>
      <c r="Y4" s="8"/>
      <c r="AL4" s="4"/>
      <c r="BF4" s="271"/>
      <c r="BG4" s="167" t="s">
        <v>256</v>
      </c>
      <c r="BH4" s="167"/>
      <c r="BI4" s="167"/>
      <c r="BJ4" s="272"/>
    </row>
    <row r="5" spans="1:65" ht="12.95" customHeight="1">
      <c r="M5" s="11"/>
      <c r="N5" s="674" t="s">
        <v>31</v>
      </c>
      <c r="O5" s="674"/>
      <c r="P5" s="674"/>
      <c r="Q5" s="674"/>
      <c r="R5" s="674"/>
      <c r="S5" s="674"/>
      <c r="T5" s="674"/>
      <c r="U5" s="674"/>
      <c r="V5" s="674"/>
      <c r="W5" s="674"/>
      <c r="X5" s="674"/>
      <c r="Y5" s="674"/>
      <c r="Z5" s="674"/>
      <c r="AA5" s="674"/>
      <c r="AB5" s="674"/>
      <c r="AC5" s="674"/>
      <c r="AD5" s="674"/>
      <c r="AE5" s="674"/>
      <c r="AF5" s="11"/>
      <c r="AL5" s="359"/>
      <c r="AM5" s="753" t="s">
        <v>301</v>
      </c>
      <c r="AN5" s="754"/>
      <c r="AO5" s="754"/>
      <c r="AP5" s="755"/>
      <c r="BF5" s="271"/>
      <c r="BG5" s="167" t="s">
        <v>257</v>
      </c>
      <c r="BH5" s="167"/>
      <c r="BI5" s="167"/>
      <c r="BJ5" s="272"/>
    </row>
    <row r="6" spans="1:65" ht="12.95" customHeight="1">
      <c r="M6" s="12"/>
      <c r="N6" s="675"/>
      <c r="O6" s="675"/>
      <c r="P6" s="675"/>
      <c r="Q6" s="675"/>
      <c r="R6" s="675"/>
      <c r="S6" s="675"/>
      <c r="T6" s="675"/>
      <c r="U6" s="675"/>
      <c r="V6" s="675"/>
      <c r="W6" s="675"/>
      <c r="X6" s="675"/>
      <c r="Y6" s="675"/>
      <c r="Z6" s="675"/>
      <c r="AA6" s="675"/>
      <c r="AB6" s="675"/>
      <c r="AC6" s="675"/>
      <c r="AD6" s="675"/>
      <c r="AE6" s="675"/>
      <c r="AF6" s="12"/>
      <c r="AL6" s="359"/>
      <c r="AM6" s="756"/>
      <c r="AN6" s="757"/>
      <c r="AO6" s="757"/>
      <c r="AP6" s="758"/>
      <c r="BF6" s="271"/>
      <c r="BG6" s="167" t="s">
        <v>279</v>
      </c>
      <c r="BH6" s="167"/>
      <c r="BI6" s="167"/>
      <c r="BJ6" s="272"/>
    </row>
    <row r="7" spans="1:65" ht="12.75" customHeight="1">
      <c r="AL7" s="353"/>
      <c r="AM7" s="353"/>
      <c r="AN7" s="4"/>
      <c r="AO7" s="4"/>
      <c r="BF7" s="271"/>
      <c r="BG7" s="167" t="s">
        <v>258</v>
      </c>
      <c r="BH7" s="167"/>
      <c r="BI7" s="167"/>
      <c r="BJ7" s="272"/>
    </row>
    <row r="8" spans="1:65" ht="6" customHeight="1">
      <c r="BF8" s="271"/>
      <c r="BG8" s="167" t="s">
        <v>257</v>
      </c>
      <c r="BH8" s="167"/>
      <c r="BI8" s="167"/>
      <c r="BJ8" s="272"/>
    </row>
    <row r="9" spans="1:65" ht="12" customHeight="1">
      <c r="B9" s="648" t="s">
        <v>2</v>
      </c>
      <c r="C9" s="649"/>
      <c r="D9" s="649"/>
      <c r="E9" s="649"/>
      <c r="F9" s="649"/>
      <c r="G9" s="649"/>
      <c r="H9" s="649"/>
      <c r="I9" s="650"/>
      <c r="J9" s="657" t="s">
        <v>10</v>
      </c>
      <c r="K9" s="657"/>
      <c r="L9" s="3" t="s">
        <v>3</v>
      </c>
      <c r="M9" s="657" t="s">
        <v>11</v>
      </c>
      <c r="N9" s="657"/>
      <c r="O9" s="696" t="s">
        <v>12</v>
      </c>
      <c r="P9" s="657"/>
      <c r="Q9" s="657"/>
      <c r="R9" s="657"/>
      <c r="S9" s="657"/>
      <c r="T9" s="657"/>
      <c r="U9" s="657" t="s">
        <v>13</v>
      </c>
      <c r="V9" s="657"/>
      <c r="W9" s="657"/>
      <c r="X9" s="4"/>
      <c r="Y9" s="4"/>
      <c r="Z9" s="4"/>
      <c r="AA9" s="4"/>
      <c r="AB9" s="4"/>
      <c r="AC9" s="4"/>
      <c r="AD9" s="4"/>
      <c r="AE9" s="4"/>
      <c r="AF9" s="4"/>
      <c r="AG9" s="4"/>
      <c r="AH9" s="4"/>
      <c r="AI9" s="4"/>
      <c r="AJ9" s="4"/>
      <c r="AK9" s="4"/>
      <c r="AL9" s="765">
        <f ca="1">$BJ$16</f>
        <v>10</v>
      </c>
      <c r="AM9" s="595"/>
      <c r="AN9" s="628" t="s">
        <v>4</v>
      </c>
      <c r="AO9" s="628"/>
      <c r="AP9" s="595">
        <v>1</v>
      </c>
      <c r="AQ9" s="595"/>
      <c r="AR9" s="628" t="s">
        <v>5</v>
      </c>
      <c r="AS9" s="631"/>
      <c r="BD9" s="210"/>
      <c r="BF9" s="271"/>
      <c r="BG9" s="167" t="s">
        <v>280</v>
      </c>
      <c r="BH9" s="167"/>
      <c r="BI9" s="167"/>
      <c r="BJ9" s="272"/>
    </row>
    <row r="10" spans="1:65" ht="13.5" customHeight="1">
      <c r="B10" s="649"/>
      <c r="C10" s="649"/>
      <c r="D10" s="649"/>
      <c r="E10" s="649"/>
      <c r="F10" s="649"/>
      <c r="G10" s="649"/>
      <c r="H10" s="649"/>
      <c r="I10" s="650"/>
      <c r="J10" s="653" t="s">
        <v>306</v>
      </c>
      <c r="K10" s="655" t="s">
        <v>307</v>
      </c>
      <c r="L10" s="653" t="s">
        <v>308</v>
      </c>
      <c r="M10" s="658" t="s">
        <v>309</v>
      </c>
      <c r="N10" s="682" t="s">
        <v>310</v>
      </c>
      <c r="O10" s="653" t="s">
        <v>311</v>
      </c>
      <c r="P10" s="680" t="s">
        <v>312</v>
      </c>
      <c r="Q10" s="680" t="s">
        <v>313</v>
      </c>
      <c r="R10" s="680" t="s">
        <v>309</v>
      </c>
      <c r="S10" s="680" t="s">
        <v>306</v>
      </c>
      <c r="T10" s="682" t="s">
        <v>307</v>
      </c>
      <c r="U10" s="653"/>
      <c r="V10" s="680"/>
      <c r="W10" s="697"/>
      <c r="X10" s="4"/>
      <c r="Y10" s="4"/>
      <c r="Z10" s="4"/>
      <c r="AA10" s="4"/>
      <c r="AB10" s="4"/>
      <c r="AC10" s="4"/>
      <c r="AD10" s="4"/>
      <c r="AE10" s="4"/>
      <c r="AF10" s="4"/>
      <c r="AG10" s="4"/>
      <c r="AH10" s="4"/>
      <c r="AI10" s="4"/>
      <c r="AJ10" s="4"/>
      <c r="AK10" s="4"/>
      <c r="AL10" s="596"/>
      <c r="AM10" s="597"/>
      <c r="AN10" s="629"/>
      <c r="AO10" s="629"/>
      <c r="AP10" s="597"/>
      <c r="AQ10" s="597"/>
      <c r="AR10" s="629"/>
      <c r="AS10" s="632"/>
      <c r="BF10" s="271"/>
      <c r="BG10" s="167" t="s">
        <v>259</v>
      </c>
      <c r="BH10" s="167"/>
      <c r="BI10" s="167"/>
      <c r="BJ10" s="272"/>
    </row>
    <row r="11" spans="1:65" ht="9" customHeight="1">
      <c r="B11" s="649"/>
      <c r="C11" s="649"/>
      <c r="D11" s="649"/>
      <c r="E11" s="649"/>
      <c r="F11" s="649"/>
      <c r="G11" s="649"/>
      <c r="H11" s="649"/>
      <c r="I11" s="650"/>
      <c r="J11" s="654"/>
      <c r="K11" s="656"/>
      <c r="L11" s="654"/>
      <c r="M11" s="659"/>
      <c r="N11" s="683"/>
      <c r="O11" s="654"/>
      <c r="P11" s="681"/>
      <c r="Q11" s="681"/>
      <c r="R11" s="681"/>
      <c r="S11" s="681"/>
      <c r="T11" s="683"/>
      <c r="U11" s="654"/>
      <c r="V11" s="681"/>
      <c r="W11" s="698"/>
      <c r="X11" s="4"/>
      <c r="Y11" s="4"/>
      <c r="Z11" s="4"/>
      <c r="AA11" s="4"/>
      <c r="AB11" s="4"/>
      <c r="AC11" s="4"/>
      <c r="AD11" s="4"/>
      <c r="AE11" s="4"/>
      <c r="AF11" s="4"/>
      <c r="AG11" s="4"/>
      <c r="AH11" s="4"/>
      <c r="AI11" s="4"/>
      <c r="AJ11" s="4"/>
      <c r="AK11" s="4"/>
      <c r="AL11" s="598"/>
      <c r="AM11" s="599"/>
      <c r="AN11" s="630"/>
      <c r="AO11" s="630"/>
      <c r="AP11" s="599"/>
      <c r="AQ11" s="599"/>
      <c r="AR11" s="630"/>
      <c r="AS11" s="633"/>
      <c r="BF11" s="271"/>
      <c r="BG11" s="167" t="s">
        <v>257</v>
      </c>
      <c r="BH11" s="167"/>
      <c r="BI11" s="167"/>
      <c r="BJ11" s="272"/>
    </row>
    <row r="12" spans="1:65" ht="6" customHeight="1" thickBot="1">
      <c r="B12" s="651"/>
      <c r="C12" s="651"/>
      <c r="D12" s="651"/>
      <c r="E12" s="651"/>
      <c r="F12" s="651"/>
      <c r="G12" s="651"/>
      <c r="H12" s="651"/>
      <c r="I12" s="652"/>
      <c r="J12" s="654"/>
      <c r="K12" s="656"/>
      <c r="L12" s="654"/>
      <c r="M12" s="659"/>
      <c r="N12" s="683"/>
      <c r="O12" s="654"/>
      <c r="P12" s="681"/>
      <c r="Q12" s="681"/>
      <c r="R12" s="681"/>
      <c r="S12" s="681"/>
      <c r="T12" s="683"/>
      <c r="U12" s="654"/>
      <c r="V12" s="681"/>
      <c r="W12" s="698"/>
      <c r="X12" s="4"/>
      <c r="Y12" s="4"/>
      <c r="Z12" s="4"/>
      <c r="AA12" s="4"/>
      <c r="AB12" s="4"/>
      <c r="AC12" s="4"/>
      <c r="AD12" s="4"/>
      <c r="AE12" s="4"/>
      <c r="AF12" s="4"/>
      <c r="AG12" s="4"/>
      <c r="AH12" s="4"/>
      <c r="AI12" s="4"/>
      <c r="AJ12" s="4"/>
      <c r="AK12" s="4"/>
      <c r="BF12" s="271"/>
      <c r="BG12" s="167" t="s">
        <v>281</v>
      </c>
      <c r="BH12" s="167"/>
      <c r="BI12" s="167"/>
      <c r="BJ12" s="272"/>
    </row>
    <row r="13" spans="1:65" s="7" customFormat="1" ht="15" customHeight="1" thickBot="1">
      <c r="A13" s="1"/>
      <c r="B13" s="660" t="s">
        <v>14</v>
      </c>
      <c r="C13" s="661"/>
      <c r="D13" s="661"/>
      <c r="E13" s="661"/>
      <c r="F13" s="661"/>
      <c r="G13" s="661"/>
      <c r="H13" s="661"/>
      <c r="I13" s="662"/>
      <c r="J13" s="660" t="s">
        <v>6</v>
      </c>
      <c r="K13" s="661"/>
      <c r="L13" s="661"/>
      <c r="M13" s="661"/>
      <c r="N13" s="684"/>
      <c r="O13" s="687" t="s">
        <v>15</v>
      </c>
      <c r="P13" s="661"/>
      <c r="Q13" s="661"/>
      <c r="R13" s="661"/>
      <c r="S13" s="661"/>
      <c r="T13" s="661"/>
      <c r="U13" s="662"/>
      <c r="V13" s="13" t="s">
        <v>32</v>
      </c>
      <c r="W13" s="31"/>
      <c r="X13" s="31"/>
      <c r="Y13" s="699" t="s">
        <v>44</v>
      </c>
      <c r="Z13" s="699"/>
      <c r="AA13" s="699"/>
      <c r="AB13" s="699"/>
      <c r="AC13" s="699"/>
      <c r="AD13" s="699"/>
      <c r="AE13" s="699"/>
      <c r="AF13" s="699"/>
      <c r="AG13" s="699"/>
      <c r="AH13" s="699"/>
      <c r="AI13" s="31"/>
      <c r="AJ13" s="31"/>
      <c r="AK13" s="32"/>
      <c r="AL13" s="14" t="s">
        <v>251</v>
      </c>
      <c r="AM13" s="15"/>
      <c r="AN13" s="635" t="s">
        <v>33</v>
      </c>
      <c r="AO13" s="635"/>
      <c r="AP13" s="635"/>
      <c r="AQ13" s="635"/>
      <c r="AR13" s="635"/>
      <c r="AS13" s="636"/>
      <c r="AX13" s="18"/>
      <c r="AY13" s="18"/>
      <c r="AZ13" s="18"/>
      <c r="BA13" s="18"/>
      <c r="BB13" s="18"/>
      <c r="BC13" s="18"/>
      <c r="BD13" s="740" t="s">
        <v>193</v>
      </c>
      <c r="BE13" s="741"/>
      <c r="BF13" s="269"/>
      <c r="BG13" s="50" t="s">
        <v>260</v>
      </c>
      <c r="BH13" s="267"/>
      <c r="BI13" s="267"/>
      <c r="BJ13" s="273"/>
    </row>
    <row r="14" spans="1:65" s="7" customFormat="1" ht="13.5" customHeight="1" thickBot="1">
      <c r="A14" s="1"/>
      <c r="B14" s="663"/>
      <c r="C14" s="664"/>
      <c r="D14" s="664"/>
      <c r="E14" s="664"/>
      <c r="F14" s="664"/>
      <c r="G14" s="664"/>
      <c r="H14" s="664"/>
      <c r="I14" s="665"/>
      <c r="J14" s="663"/>
      <c r="K14" s="664"/>
      <c r="L14" s="664"/>
      <c r="M14" s="664"/>
      <c r="N14" s="685"/>
      <c r="O14" s="688"/>
      <c r="P14" s="664"/>
      <c r="Q14" s="664"/>
      <c r="R14" s="664"/>
      <c r="S14" s="664"/>
      <c r="T14" s="664"/>
      <c r="U14" s="665"/>
      <c r="V14" s="557" t="s">
        <v>7</v>
      </c>
      <c r="W14" s="669"/>
      <c r="X14" s="669"/>
      <c r="Y14" s="670"/>
      <c r="Z14" s="563" t="s">
        <v>16</v>
      </c>
      <c r="AA14" s="564"/>
      <c r="AB14" s="564"/>
      <c r="AC14" s="565"/>
      <c r="AD14" s="690" t="s">
        <v>17</v>
      </c>
      <c r="AE14" s="691"/>
      <c r="AF14" s="691"/>
      <c r="AG14" s="692"/>
      <c r="AH14" s="575" t="s">
        <v>114</v>
      </c>
      <c r="AI14" s="576"/>
      <c r="AJ14" s="576"/>
      <c r="AK14" s="577"/>
      <c r="AL14" s="676" t="s">
        <v>252</v>
      </c>
      <c r="AM14" s="677"/>
      <c r="AN14" s="622" t="s">
        <v>19</v>
      </c>
      <c r="AO14" s="623"/>
      <c r="AP14" s="623"/>
      <c r="AQ14" s="623"/>
      <c r="AR14" s="624"/>
      <c r="AS14" s="625"/>
      <c r="AX14" s="257"/>
      <c r="AY14" s="314" t="s">
        <v>278</v>
      </c>
      <c r="AZ14" s="314" t="s">
        <v>278</v>
      </c>
      <c r="BA14" s="314" t="s">
        <v>276</v>
      </c>
      <c r="BB14" s="751" t="s">
        <v>277</v>
      </c>
      <c r="BC14" s="752"/>
      <c r="BD14" s="742"/>
      <c r="BE14" s="743"/>
      <c r="BF14" s="270"/>
      <c r="BG14" s="268"/>
      <c r="BH14" s="268"/>
      <c r="BI14" s="274" t="s">
        <v>261</v>
      </c>
      <c r="BJ14" s="275">
        <v>41</v>
      </c>
    </row>
    <row r="15" spans="1:65" s="7" customFormat="1" ht="13.5" customHeight="1">
      <c r="A15" s="1"/>
      <c r="B15" s="666"/>
      <c r="C15" s="667"/>
      <c r="D15" s="667"/>
      <c r="E15" s="667"/>
      <c r="F15" s="667"/>
      <c r="G15" s="667"/>
      <c r="H15" s="667"/>
      <c r="I15" s="668"/>
      <c r="J15" s="666"/>
      <c r="K15" s="667"/>
      <c r="L15" s="667"/>
      <c r="M15" s="667"/>
      <c r="N15" s="686"/>
      <c r="O15" s="689"/>
      <c r="P15" s="667"/>
      <c r="Q15" s="667"/>
      <c r="R15" s="667"/>
      <c r="S15" s="667"/>
      <c r="T15" s="667"/>
      <c r="U15" s="668"/>
      <c r="V15" s="671"/>
      <c r="W15" s="672"/>
      <c r="X15" s="672"/>
      <c r="Y15" s="673"/>
      <c r="Z15" s="566"/>
      <c r="AA15" s="567"/>
      <c r="AB15" s="567"/>
      <c r="AC15" s="568"/>
      <c r="AD15" s="693"/>
      <c r="AE15" s="694"/>
      <c r="AF15" s="694"/>
      <c r="AG15" s="695"/>
      <c r="AH15" s="578"/>
      <c r="AI15" s="579"/>
      <c r="AJ15" s="579"/>
      <c r="AK15" s="580"/>
      <c r="AL15" s="678"/>
      <c r="AM15" s="679"/>
      <c r="AN15" s="626"/>
      <c r="AO15" s="626"/>
      <c r="AP15" s="626"/>
      <c r="AQ15" s="626"/>
      <c r="AR15" s="626"/>
      <c r="AS15" s="627"/>
      <c r="AX15" s="257"/>
      <c r="AY15" s="315"/>
      <c r="AZ15" s="316" t="s">
        <v>272</v>
      </c>
      <c r="BA15" s="316" t="s">
        <v>275</v>
      </c>
      <c r="BB15" s="317" t="s">
        <v>273</v>
      </c>
      <c r="BC15" s="316" t="s">
        <v>287</v>
      </c>
      <c r="BD15" s="280" t="s">
        <v>191</v>
      </c>
      <c r="BE15" s="284" t="s">
        <v>192</v>
      </c>
      <c r="BF15" s="276" t="s">
        <v>262</v>
      </c>
      <c r="BG15" s="277" t="s">
        <v>263</v>
      </c>
      <c r="BH15" s="277" t="s">
        <v>264</v>
      </c>
      <c r="BI15" s="278" t="s">
        <v>265</v>
      </c>
      <c r="BJ15" s="279" t="s">
        <v>266</v>
      </c>
      <c r="BL15" s="209" t="s">
        <v>286</v>
      </c>
      <c r="BM15" s="209" t="s">
        <v>179</v>
      </c>
    </row>
    <row r="16" spans="1:65" ht="18" customHeight="1" thickBot="1">
      <c r="B16" s="489"/>
      <c r="C16" s="490"/>
      <c r="D16" s="490"/>
      <c r="E16" s="490"/>
      <c r="F16" s="490"/>
      <c r="G16" s="490"/>
      <c r="H16" s="490"/>
      <c r="I16" s="491"/>
      <c r="J16" s="489"/>
      <c r="K16" s="490"/>
      <c r="L16" s="490"/>
      <c r="M16" s="490"/>
      <c r="N16" s="495"/>
      <c r="O16" s="169"/>
      <c r="P16" s="348" t="s">
        <v>0</v>
      </c>
      <c r="Q16" s="51"/>
      <c r="R16" s="16" t="s">
        <v>1</v>
      </c>
      <c r="S16" s="168"/>
      <c r="T16" s="497" t="s">
        <v>20</v>
      </c>
      <c r="U16" s="497"/>
      <c r="V16" s="499"/>
      <c r="W16" s="500"/>
      <c r="X16" s="500"/>
      <c r="Y16" s="43"/>
      <c r="Z16" s="44"/>
      <c r="AA16" s="45"/>
      <c r="AB16" s="45"/>
      <c r="AC16" s="43" t="s">
        <v>8</v>
      </c>
      <c r="AD16" s="44"/>
      <c r="AE16" s="45"/>
      <c r="AF16" s="45"/>
      <c r="AG16" s="46" t="s">
        <v>8</v>
      </c>
      <c r="AH16" s="483">
        <f>IF(V16="賃金で算定",V17+Z17-AD17,0)</f>
        <v>0</v>
      </c>
      <c r="AI16" s="484"/>
      <c r="AJ16" s="484"/>
      <c r="AK16" s="485"/>
      <c r="AL16" s="66"/>
      <c r="AM16" s="67"/>
      <c r="AN16" s="486"/>
      <c r="AO16" s="487"/>
      <c r="AP16" s="487"/>
      <c r="AQ16" s="487"/>
      <c r="AR16" s="487"/>
      <c r="AS16" s="46" t="s">
        <v>8</v>
      </c>
      <c r="AV16" s="53" t="str">
        <f>IF(OR(O16="",Q16=""),"", IF(O16&lt;20,DATE(O16+118,Q16,IF(S16="",1,S16)),DATE(O16+88,Q16,IF(S16="",1,S16))))</f>
        <v/>
      </c>
      <c r="AW16" s="55" t="str">
        <f>IF(AV16&lt;=設定シート!C$15,"昔",IF(AV16&lt;=設定シート!E$15,"上",IF(AV16&lt;=設定シート!G$15,"中","下")))</f>
        <v>下</v>
      </c>
      <c r="AX16" s="257">
        <f>IF(AV16&lt;=設定シート!$E$36,5,IF(AV16&lt;=設定シート!$I$36,7,IF(AV16&lt;=設定シート!$M$36,9,11)))</f>
        <v>11</v>
      </c>
      <c r="AY16" s="320"/>
      <c r="AZ16" s="318"/>
      <c r="BA16" s="322">
        <f>AN16</f>
        <v>0</v>
      </c>
      <c r="BB16" s="318"/>
      <c r="BC16" s="318"/>
      <c r="BD16" s="285">
        <v>1</v>
      </c>
      <c r="BE16" s="286">
        <v>1</v>
      </c>
      <c r="BF16" s="280">
        <v>1</v>
      </c>
      <c r="BG16" s="281">
        <v>16</v>
      </c>
      <c r="BH16" s="281">
        <v>24</v>
      </c>
      <c r="BI16" s="282" t="str">
        <f ca="1">IF(COUNTA(INDIRECT(ADDRESS(BG16,2)):INDIRECT(ADDRESS(BH16,2)))&gt;0,COUNTA(INDIRECT(ADDRESS(BG16,2)):INDIRECT(ADDRESS(BH16,2))),"")</f>
        <v/>
      </c>
      <c r="BJ16" s="283">
        <f ca="1">IF(ISERROR(LOOKUP(1,0/BI16:BI45,BF16:BF45)),LOOKUP(1,0/BF16:BF45,BF16:BF45),LOOKUP(1,0/BI16:BI45,BF16:BF45))</f>
        <v>10</v>
      </c>
    </row>
    <row r="17" spans="2:65" ht="18" customHeight="1">
      <c r="B17" s="492"/>
      <c r="C17" s="493"/>
      <c r="D17" s="493"/>
      <c r="E17" s="493"/>
      <c r="F17" s="493"/>
      <c r="G17" s="493"/>
      <c r="H17" s="493"/>
      <c r="I17" s="494"/>
      <c r="J17" s="492"/>
      <c r="K17" s="493"/>
      <c r="L17" s="493"/>
      <c r="M17" s="493"/>
      <c r="N17" s="496"/>
      <c r="O17" s="170"/>
      <c r="P17" s="6" t="s">
        <v>0</v>
      </c>
      <c r="Q17" s="52"/>
      <c r="R17" s="6" t="s">
        <v>1</v>
      </c>
      <c r="S17" s="171"/>
      <c r="T17" s="700" t="s">
        <v>21</v>
      </c>
      <c r="U17" s="700"/>
      <c r="V17" s="527"/>
      <c r="W17" s="528"/>
      <c r="X17" s="528"/>
      <c r="Y17" s="528"/>
      <c r="Z17" s="527"/>
      <c r="AA17" s="528"/>
      <c r="AB17" s="528"/>
      <c r="AC17" s="528"/>
      <c r="AD17" s="527"/>
      <c r="AE17" s="528"/>
      <c r="AF17" s="528"/>
      <c r="AG17" s="614"/>
      <c r="AH17" s="472">
        <f>IF(V16="賃金で算定",0,V17+Z17-AD17)</f>
        <v>0</v>
      </c>
      <c r="AI17" s="472"/>
      <c r="AJ17" s="472"/>
      <c r="AK17" s="473"/>
      <c r="AL17" s="479">
        <f>IF(V16="賃金で算定","賃金で算定",IF(OR(V17=0,$F$26="",AV16=""),0,IF(AW16="昔",VLOOKUP($F$26,労務比率,AX16,FALSE),IF(AW16="上",VLOOKUP($F$26,労務比率,AX16,FALSE),IF(AW16="中",VLOOKUP($F$26,労務比率,AX16,FALSE),VLOOKUP($F$26,労務比率,AX16,FALSE))))))</f>
        <v>0</v>
      </c>
      <c r="AM17" s="480"/>
      <c r="AN17" s="481">
        <f>IF(V16="賃金で算定",0,INT(AH17*AL17/100))</f>
        <v>0</v>
      </c>
      <c r="AO17" s="482"/>
      <c r="AP17" s="482"/>
      <c r="AQ17" s="482"/>
      <c r="AR17" s="482"/>
      <c r="AS17" s="38"/>
      <c r="AV17" s="53"/>
      <c r="AW17" s="55"/>
      <c r="AX17" s="257"/>
      <c r="AY17" s="321">
        <f>AH17</f>
        <v>0</v>
      </c>
      <c r="AZ17" s="319">
        <f>IF(AV16&lt;=設定シート!C$85,AH17,IF(AND(AV16&gt;=設定シート!E$85,AV16&lt;=設定シート!G$85),AH17*105/108,AH17))</f>
        <v>0</v>
      </c>
      <c r="BA17" s="316"/>
      <c r="BB17" s="319">
        <f>IF($AL17="賃金で算定",0,INT(AY17*$AL17/100))</f>
        <v>0</v>
      </c>
      <c r="BC17" s="319">
        <f>IF(AY17=AZ17,BB17,AZ17*$AL17/100)</f>
        <v>0</v>
      </c>
      <c r="BD17" s="285">
        <v>2</v>
      </c>
      <c r="BE17" s="286">
        <v>2</v>
      </c>
      <c r="BF17" s="280">
        <v>2</v>
      </c>
      <c r="BG17" s="281">
        <v>60</v>
      </c>
      <c r="BH17" s="281">
        <f>BG16+BG17</f>
        <v>76</v>
      </c>
      <c r="BI17" s="284" t="str">
        <f ca="1">IF(COUNTA(INDIRECT(ADDRESS(BG17,2)):INDIRECT(ADDRESS(BH17,2)))&gt;0,COUNTA(INDIRECT(ADDRESS(BG17,2)):INDIRECT(ADDRESS(BH17,2))),"")</f>
        <v/>
      </c>
      <c r="BJ17" s="167"/>
      <c r="BL17" s="209">
        <f>IF(AY17=AZ17,0,1)</f>
        <v>0</v>
      </c>
      <c r="BM17" s="209" t="str">
        <f>IF(BL17=1,AL17,"")</f>
        <v/>
      </c>
    </row>
    <row r="18" spans="2:65" ht="18" customHeight="1" thickBot="1">
      <c r="B18" s="489"/>
      <c r="C18" s="490"/>
      <c r="D18" s="490"/>
      <c r="E18" s="490"/>
      <c r="F18" s="490"/>
      <c r="G18" s="490"/>
      <c r="H18" s="490"/>
      <c r="I18" s="491"/>
      <c r="J18" s="489"/>
      <c r="K18" s="490"/>
      <c r="L18" s="490"/>
      <c r="M18" s="490"/>
      <c r="N18" s="495"/>
      <c r="O18" s="169"/>
      <c r="P18" s="336" t="s">
        <v>45</v>
      </c>
      <c r="Q18" s="51"/>
      <c r="R18" s="336" t="s">
        <v>46</v>
      </c>
      <c r="S18" s="168"/>
      <c r="T18" s="497" t="s">
        <v>20</v>
      </c>
      <c r="U18" s="498"/>
      <c r="V18" s="499"/>
      <c r="W18" s="500"/>
      <c r="X18" s="500"/>
      <c r="Y18" s="42"/>
      <c r="Z18" s="40"/>
      <c r="AA18" s="41"/>
      <c r="AB18" s="41"/>
      <c r="AC18" s="42"/>
      <c r="AD18" s="40"/>
      <c r="AE18" s="41"/>
      <c r="AF18" s="41"/>
      <c r="AG18" s="47"/>
      <c r="AH18" s="483">
        <f>IF(V18="賃金で算定",V19+Z19-AD19,0)</f>
        <v>0</v>
      </c>
      <c r="AI18" s="484"/>
      <c r="AJ18" s="484"/>
      <c r="AK18" s="485"/>
      <c r="AL18" s="66"/>
      <c r="AM18" s="67"/>
      <c r="AN18" s="486"/>
      <c r="AO18" s="487"/>
      <c r="AP18" s="487"/>
      <c r="AQ18" s="487"/>
      <c r="AR18" s="487"/>
      <c r="AS18" s="39"/>
      <c r="AV18" s="53" t="str">
        <f>IF(OR(O18="",Q18=""),"", IF(O18&lt;20,DATE(O18+118,Q18,IF(S18="",1,S18)),DATE(O18+88,Q18,IF(S18="",1,S18))))</f>
        <v/>
      </c>
      <c r="AW18" s="55" t="str">
        <f>IF(AV18&lt;=設定シート!C$15,"昔",IF(AV18&lt;=設定シート!E$15,"上",IF(AV18&lt;=設定シート!G$15,"中","下")))</f>
        <v>下</v>
      </c>
      <c r="AX18" s="257">
        <f>IF(AV18&lt;=設定シート!$E$36,5,IF(AV18&lt;=設定シート!$I$36,7,IF(AV18&lt;=設定シート!$M$36,9,11)))</f>
        <v>11</v>
      </c>
      <c r="AY18" s="320"/>
      <c r="AZ18" s="318"/>
      <c r="BA18" s="322">
        <f t="shared" ref="BA18" si="0">AN18</f>
        <v>0</v>
      </c>
      <c r="BB18" s="318"/>
      <c r="BC18" s="318"/>
      <c r="BD18" s="287">
        <v>3</v>
      </c>
      <c r="BE18" s="286">
        <v>3</v>
      </c>
      <c r="BF18" s="280">
        <v>3</v>
      </c>
      <c r="BG18" s="281">
        <f t="shared" ref="BG18:BH25" si="1">BG17+$BJ$14</f>
        <v>101</v>
      </c>
      <c r="BH18" s="281">
        <f t="shared" si="1"/>
        <v>117</v>
      </c>
      <c r="BI18" s="284" t="str">
        <f ca="1">IF(COUNTA(INDIRECT(ADDRESS(BG18,2)):INDIRECT(ADDRESS(BH18,2)))&gt;0,COUNTA(INDIRECT(ADDRESS(BG18,2)):INDIRECT(ADDRESS(BH18,2))),"")</f>
        <v/>
      </c>
      <c r="BJ18" s="167"/>
      <c r="BL18" s="209"/>
      <c r="BM18" s="209"/>
    </row>
    <row r="19" spans="2:65" ht="18" customHeight="1">
      <c r="B19" s="492"/>
      <c r="C19" s="493"/>
      <c r="D19" s="493"/>
      <c r="E19" s="493"/>
      <c r="F19" s="493"/>
      <c r="G19" s="493"/>
      <c r="H19" s="493"/>
      <c r="I19" s="494"/>
      <c r="J19" s="492"/>
      <c r="K19" s="493"/>
      <c r="L19" s="493"/>
      <c r="M19" s="493"/>
      <c r="N19" s="496"/>
      <c r="O19" s="170"/>
      <c r="P19" s="335" t="s">
        <v>45</v>
      </c>
      <c r="Q19" s="52"/>
      <c r="R19" s="335" t="s">
        <v>46</v>
      </c>
      <c r="S19" s="171"/>
      <c r="T19" s="522" t="s">
        <v>21</v>
      </c>
      <c r="U19" s="523"/>
      <c r="V19" s="524"/>
      <c r="W19" s="525"/>
      <c r="X19" s="525"/>
      <c r="Y19" s="526"/>
      <c r="Z19" s="527"/>
      <c r="AA19" s="528"/>
      <c r="AB19" s="528"/>
      <c r="AC19" s="528"/>
      <c r="AD19" s="527"/>
      <c r="AE19" s="528"/>
      <c r="AF19" s="528"/>
      <c r="AG19" s="614"/>
      <c r="AH19" s="472">
        <f>IF(V18="賃金で算定",0,V19+Z19-AD19)</f>
        <v>0</v>
      </c>
      <c r="AI19" s="472"/>
      <c r="AJ19" s="472"/>
      <c r="AK19" s="473"/>
      <c r="AL19" s="479">
        <f>IF(V18="賃金で算定","賃金で算定",IF(OR(V19=0,$F$26="",AV18=""),0,IF(AW18="昔",VLOOKUP($F$26,労務比率,AX18,FALSE),IF(AW18="上",VLOOKUP($F$26,労務比率,AX18,FALSE),IF(AW18="中",VLOOKUP($F$26,労務比率,AX18,FALSE),VLOOKUP($F$26,労務比率,AX18,FALSE))))))</f>
        <v>0</v>
      </c>
      <c r="AM19" s="480"/>
      <c r="AN19" s="481">
        <f>IF(V18="賃金で算定",0,INT(AH19*AL19/100))</f>
        <v>0</v>
      </c>
      <c r="AO19" s="482"/>
      <c r="AP19" s="482"/>
      <c r="AQ19" s="482"/>
      <c r="AR19" s="482"/>
      <c r="AS19" s="38"/>
      <c r="AV19" s="53"/>
      <c r="AW19" s="55"/>
      <c r="AX19" s="257"/>
      <c r="AY19" s="321">
        <f>AH19</f>
        <v>0</v>
      </c>
      <c r="AZ19" s="319">
        <f>IF(AV18&lt;=設定シート!C$85,AH19,IF(AND(AV18&gt;=設定シート!E$85,AV18&lt;=設定シート!G$85),AH19*105/108,AH19))</f>
        <v>0</v>
      </c>
      <c r="BA19" s="316"/>
      <c r="BB19" s="319">
        <f t="shared" ref="BB19" si="2">IF($AL19="賃金で算定",0,INT(AY19*$AL19/100))</f>
        <v>0</v>
      </c>
      <c r="BC19" s="319">
        <f>IF(AY19=AZ19,BB19,AZ19*$AL19/100)</f>
        <v>0</v>
      </c>
      <c r="BE19" s="207">
        <v>4</v>
      </c>
      <c r="BF19" s="280">
        <v>4</v>
      </c>
      <c r="BG19" s="281">
        <f t="shared" si="1"/>
        <v>142</v>
      </c>
      <c r="BH19" s="281">
        <f t="shared" si="1"/>
        <v>158</v>
      </c>
      <c r="BI19" s="284" t="str">
        <f ca="1">IF(COUNTA(INDIRECT(ADDRESS(BG19,2)):INDIRECT(ADDRESS(BH19,2)))&gt;0,COUNTA(INDIRECT(ADDRESS(BG19,2)):INDIRECT(ADDRESS(BH19,2))),"")</f>
        <v/>
      </c>
      <c r="BJ19" s="167"/>
      <c r="BL19" s="209">
        <f>IF(AY19=AZ19,0,1)</f>
        <v>0</v>
      </c>
      <c r="BM19" s="209" t="str">
        <f>IF(BL19=1,AL19,"")</f>
        <v/>
      </c>
    </row>
    <row r="20" spans="2:65" ht="18" customHeight="1">
      <c r="B20" s="489"/>
      <c r="C20" s="490"/>
      <c r="D20" s="490"/>
      <c r="E20" s="490"/>
      <c r="F20" s="490"/>
      <c r="G20" s="490"/>
      <c r="H20" s="490"/>
      <c r="I20" s="491"/>
      <c r="J20" s="489"/>
      <c r="K20" s="490"/>
      <c r="L20" s="490"/>
      <c r="M20" s="490"/>
      <c r="N20" s="495"/>
      <c r="O20" s="351"/>
      <c r="P20" s="360" t="s">
        <v>45</v>
      </c>
      <c r="Q20" s="349"/>
      <c r="R20" s="360" t="s">
        <v>46</v>
      </c>
      <c r="S20" s="168"/>
      <c r="T20" s="497" t="s">
        <v>47</v>
      </c>
      <c r="U20" s="498"/>
      <c r="V20" s="499"/>
      <c r="W20" s="500"/>
      <c r="X20" s="500"/>
      <c r="Y20" s="42"/>
      <c r="Z20" s="40"/>
      <c r="AA20" s="41"/>
      <c r="AB20" s="41"/>
      <c r="AC20" s="42"/>
      <c r="AD20" s="40"/>
      <c r="AE20" s="41"/>
      <c r="AF20" s="41"/>
      <c r="AG20" s="47"/>
      <c r="AH20" s="483">
        <f>IF(V20="賃金で算定",V21+Z21-AD21,0)</f>
        <v>0</v>
      </c>
      <c r="AI20" s="484"/>
      <c r="AJ20" s="484"/>
      <c r="AK20" s="485"/>
      <c r="AL20" s="66"/>
      <c r="AM20" s="67"/>
      <c r="AN20" s="486"/>
      <c r="AO20" s="487"/>
      <c r="AP20" s="487"/>
      <c r="AQ20" s="487"/>
      <c r="AR20" s="487"/>
      <c r="AS20" s="39"/>
      <c r="AV20" s="53" t="str">
        <f>IF(OR(O20="",Q20=""),"", IF(O20&lt;20,DATE(O20+118,Q20,IF(S20="",1,S20)),DATE(O20+88,Q20,IF(S20="",1,S20))))</f>
        <v/>
      </c>
      <c r="AW20" s="55" t="str">
        <f>IF(AV20&lt;=設定シート!C$15,"昔",IF(AV20&lt;=設定シート!E$15,"上",IF(AV20&lt;=設定シート!G$15,"中","下")))</f>
        <v>下</v>
      </c>
      <c r="AX20" s="257">
        <f>IF(AV20&lt;=設定シート!$E$36,5,IF(AV20&lt;=設定シート!$I$36,7,IF(AV20&lt;=設定シート!$M$36,9,11)))</f>
        <v>11</v>
      </c>
      <c r="AY20" s="320"/>
      <c r="AZ20" s="318"/>
      <c r="BA20" s="322">
        <f t="shared" ref="BA20" si="3">AN20</f>
        <v>0</v>
      </c>
      <c r="BB20" s="318"/>
      <c r="BC20" s="318"/>
      <c r="BE20" s="207">
        <v>5</v>
      </c>
      <c r="BF20" s="280">
        <v>5</v>
      </c>
      <c r="BG20" s="281">
        <f t="shared" si="1"/>
        <v>183</v>
      </c>
      <c r="BH20" s="281">
        <f t="shared" si="1"/>
        <v>199</v>
      </c>
      <c r="BI20" s="284" t="str">
        <f ca="1">IF(COUNTA(INDIRECT(ADDRESS(BG20,2)):INDIRECT(ADDRESS(BH20,2)))&gt;0,COUNTA(INDIRECT(ADDRESS(BG20,2)):INDIRECT(ADDRESS(BH20,2))),"")</f>
        <v/>
      </c>
      <c r="BJ20" s="167"/>
    </row>
    <row r="21" spans="2:65" ht="18" customHeight="1">
      <c r="B21" s="492"/>
      <c r="C21" s="493"/>
      <c r="D21" s="493"/>
      <c r="E21" s="493"/>
      <c r="F21" s="493"/>
      <c r="G21" s="493"/>
      <c r="H21" s="493"/>
      <c r="I21" s="494"/>
      <c r="J21" s="492"/>
      <c r="K21" s="493"/>
      <c r="L21" s="493"/>
      <c r="M21" s="493"/>
      <c r="N21" s="496"/>
      <c r="O21" s="352"/>
      <c r="P21" s="361" t="s">
        <v>45</v>
      </c>
      <c r="Q21" s="350"/>
      <c r="R21" s="361" t="s">
        <v>46</v>
      </c>
      <c r="S21" s="171"/>
      <c r="T21" s="522" t="s">
        <v>48</v>
      </c>
      <c r="U21" s="523"/>
      <c r="V21" s="524"/>
      <c r="W21" s="525"/>
      <c r="X21" s="525"/>
      <c r="Y21" s="526"/>
      <c r="Z21" s="524"/>
      <c r="AA21" s="525"/>
      <c r="AB21" s="525"/>
      <c r="AC21" s="525"/>
      <c r="AD21" s="524"/>
      <c r="AE21" s="525"/>
      <c r="AF21" s="525"/>
      <c r="AG21" s="526"/>
      <c r="AH21" s="472">
        <f>IF(V20="賃金で算定",0,V21+Z21-AD21)</f>
        <v>0</v>
      </c>
      <c r="AI21" s="472"/>
      <c r="AJ21" s="472"/>
      <c r="AK21" s="473"/>
      <c r="AL21" s="479">
        <f>IF(V20="賃金で算定","賃金で算定",IF(OR(V21=0,$F$26="",AV20=""),0,IF(AW20="昔",VLOOKUP($F$26,労務比率,AX20,FALSE),IF(AW20="上",VLOOKUP($F$26,労務比率,AX20,FALSE),IF(AW20="中",VLOOKUP($F$26,労務比率,AX20,FALSE),VLOOKUP($F$26,労務比率,AX20,FALSE))))))</f>
        <v>0</v>
      </c>
      <c r="AM21" s="480"/>
      <c r="AN21" s="481">
        <f>IF(V20="賃金で算定",0,INT(AH21*AL21/100))</f>
        <v>0</v>
      </c>
      <c r="AO21" s="482"/>
      <c r="AP21" s="482"/>
      <c r="AQ21" s="482"/>
      <c r="AR21" s="482"/>
      <c r="AS21" s="38"/>
      <c r="AV21" s="53"/>
      <c r="AW21" s="55"/>
      <c r="AX21" s="257"/>
      <c r="AY21" s="321">
        <f>AH21</f>
        <v>0</v>
      </c>
      <c r="AZ21" s="319">
        <f>IF(AV20&lt;=設定シート!C$85,AH21,IF(AND(AV20&gt;=設定シート!E$85,AV20&lt;=設定シート!G$85),AH21*105/108,AH21))</f>
        <v>0</v>
      </c>
      <c r="BA21" s="316"/>
      <c r="BB21" s="319">
        <f t="shared" ref="BB21" si="4">IF($AL21="賃金で算定",0,INT(AY21*$AL21/100))</f>
        <v>0</v>
      </c>
      <c r="BC21" s="319">
        <f>IF(AY21=AZ21,BB21,AZ21*$AL21/100)</f>
        <v>0</v>
      </c>
      <c r="BE21" s="207">
        <v>6</v>
      </c>
      <c r="BF21" s="280">
        <v>6</v>
      </c>
      <c r="BG21" s="281">
        <f t="shared" si="1"/>
        <v>224</v>
      </c>
      <c r="BH21" s="281">
        <f t="shared" si="1"/>
        <v>240</v>
      </c>
      <c r="BI21" s="284" t="str">
        <f ca="1">IF(COUNTA(INDIRECT(ADDRESS(BG21,2)):INDIRECT(ADDRESS(BH21,2)))&gt;0,COUNTA(INDIRECT(ADDRESS(BG21,2)):INDIRECT(ADDRESS(BH21,2))),"")</f>
        <v/>
      </c>
      <c r="BJ21" s="167"/>
      <c r="BL21" s="209">
        <f>IF(AY21=AZ21,0,1)</f>
        <v>0</v>
      </c>
      <c r="BM21" s="209" t="str">
        <f>IF(BL21=1,AL21,"")</f>
        <v/>
      </c>
    </row>
    <row r="22" spans="2:65" ht="18" customHeight="1">
      <c r="B22" s="489"/>
      <c r="C22" s="490"/>
      <c r="D22" s="490"/>
      <c r="E22" s="490"/>
      <c r="F22" s="490"/>
      <c r="G22" s="490"/>
      <c r="H22" s="490"/>
      <c r="I22" s="491"/>
      <c r="J22" s="489"/>
      <c r="K22" s="490"/>
      <c r="L22" s="490"/>
      <c r="M22" s="490"/>
      <c r="N22" s="495"/>
      <c r="O22" s="351"/>
      <c r="P22" s="360" t="s">
        <v>45</v>
      </c>
      <c r="Q22" s="349"/>
      <c r="R22" s="360" t="s">
        <v>46</v>
      </c>
      <c r="S22" s="168"/>
      <c r="T22" s="497" t="s">
        <v>47</v>
      </c>
      <c r="U22" s="498"/>
      <c r="V22" s="499"/>
      <c r="W22" s="500"/>
      <c r="X22" s="500"/>
      <c r="Y22" s="48"/>
      <c r="Z22" s="36"/>
      <c r="AA22" s="37"/>
      <c r="AB22" s="37"/>
      <c r="AC22" s="48"/>
      <c r="AD22" s="36"/>
      <c r="AE22" s="37"/>
      <c r="AF22" s="37"/>
      <c r="AG22" s="49"/>
      <c r="AH22" s="483">
        <f>IF(V22="賃金で算定",V23+Z23-AD23,0)</f>
        <v>0</v>
      </c>
      <c r="AI22" s="484"/>
      <c r="AJ22" s="484"/>
      <c r="AK22" s="485"/>
      <c r="AL22" s="66"/>
      <c r="AM22" s="67"/>
      <c r="AN22" s="486"/>
      <c r="AO22" s="487"/>
      <c r="AP22" s="487"/>
      <c r="AQ22" s="487"/>
      <c r="AR22" s="487"/>
      <c r="AS22" s="39"/>
      <c r="AV22" s="53" t="str">
        <f>IF(OR(O22="",Q22=""),"", IF(O22&lt;20,DATE(O22+118,Q22,IF(S22="",1,S22)),DATE(O22+88,Q22,IF(S22="",1,S22))))</f>
        <v/>
      </c>
      <c r="AW22" s="55" t="str">
        <f>IF(AV22&lt;=設定シート!C$15,"昔",IF(AV22&lt;=設定シート!E$15,"上",IF(AV22&lt;=設定シート!G$15,"中","下")))</f>
        <v>下</v>
      </c>
      <c r="AX22" s="257">
        <f>IF(AV22&lt;=設定シート!$E$36,5,IF(AV22&lt;=設定シート!$I$36,7,IF(AV22&lt;=設定シート!$M$36,9,11)))</f>
        <v>11</v>
      </c>
      <c r="AY22" s="320"/>
      <c r="AZ22" s="318"/>
      <c r="BA22" s="322">
        <f t="shared" ref="BA22" si="5">AN22</f>
        <v>0</v>
      </c>
      <c r="BB22" s="318"/>
      <c r="BC22" s="318"/>
      <c r="BE22" s="207">
        <v>7</v>
      </c>
      <c r="BF22" s="280">
        <v>7</v>
      </c>
      <c r="BG22" s="281">
        <f t="shared" si="1"/>
        <v>265</v>
      </c>
      <c r="BH22" s="281">
        <f t="shared" si="1"/>
        <v>281</v>
      </c>
      <c r="BI22" s="284" t="str">
        <f ca="1">IF(COUNTA(INDIRECT(ADDRESS(BG22,2)):INDIRECT(ADDRESS(BH22,2)))&gt;0,COUNTA(INDIRECT(ADDRESS(BG22,2)):INDIRECT(ADDRESS(BH22,2))),"")</f>
        <v/>
      </c>
      <c r="BJ22" s="167"/>
    </row>
    <row r="23" spans="2:65" ht="18" customHeight="1">
      <c r="B23" s="492"/>
      <c r="C23" s="493"/>
      <c r="D23" s="493"/>
      <c r="E23" s="493"/>
      <c r="F23" s="493"/>
      <c r="G23" s="493"/>
      <c r="H23" s="493"/>
      <c r="I23" s="494"/>
      <c r="J23" s="492"/>
      <c r="K23" s="493"/>
      <c r="L23" s="493"/>
      <c r="M23" s="493"/>
      <c r="N23" s="496"/>
      <c r="O23" s="352"/>
      <c r="P23" s="361" t="s">
        <v>45</v>
      </c>
      <c r="Q23" s="350"/>
      <c r="R23" s="361" t="s">
        <v>46</v>
      </c>
      <c r="S23" s="171"/>
      <c r="T23" s="522" t="s">
        <v>48</v>
      </c>
      <c r="U23" s="523"/>
      <c r="V23" s="524"/>
      <c r="W23" s="525"/>
      <c r="X23" s="525"/>
      <c r="Y23" s="526"/>
      <c r="Z23" s="527"/>
      <c r="AA23" s="528"/>
      <c r="AB23" s="528"/>
      <c r="AC23" s="528"/>
      <c r="AD23" s="527"/>
      <c r="AE23" s="528"/>
      <c r="AF23" s="528"/>
      <c r="AG23" s="614"/>
      <c r="AH23" s="472">
        <f>IF(V22="賃金で算定",0,V23+Z23-AD23)</f>
        <v>0</v>
      </c>
      <c r="AI23" s="472"/>
      <c r="AJ23" s="472"/>
      <c r="AK23" s="473"/>
      <c r="AL23" s="479">
        <f>IF(V22="賃金で算定","賃金で算定",IF(OR(V23=0,$F$26="",AV22=""),0,IF(AW22="昔",VLOOKUP($F$26,労務比率,AX22,FALSE),IF(AW22="上",VLOOKUP($F$26,労務比率,AX22,FALSE),IF(AW22="中",VLOOKUP($F$26,労務比率,AX22,FALSE),VLOOKUP($F$26,労務比率,AX22,FALSE))))))</f>
        <v>0</v>
      </c>
      <c r="AM23" s="480"/>
      <c r="AN23" s="481">
        <f>IF(V22="賃金で算定",0,INT(AH23*AL23/100))</f>
        <v>0</v>
      </c>
      <c r="AO23" s="482"/>
      <c r="AP23" s="482"/>
      <c r="AQ23" s="482"/>
      <c r="AR23" s="482"/>
      <c r="AS23" s="38"/>
      <c r="AV23" s="53"/>
      <c r="AW23" s="55"/>
      <c r="AX23" s="257"/>
      <c r="AY23" s="321">
        <f>AH23</f>
        <v>0</v>
      </c>
      <c r="AZ23" s="319">
        <f>IF(AV22&lt;=設定シート!C$85,AH23,IF(AND(AV22&gt;=設定シート!E$85,AV22&lt;=設定シート!G$85),AH23*105/108,AH23))</f>
        <v>0</v>
      </c>
      <c r="BA23" s="316"/>
      <c r="BB23" s="319">
        <f t="shared" ref="BB23" si="6">IF($AL23="賃金で算定",0,INT(AY23*$AL23/100))</f>
        <v>0</v>
      </c>
      <c r="BC23" s="319">
        <f>IF(AY23=AZ23,BB23,AZ23*$AL23/100)</f>
        <v>0</v>
      </c>
      <c r="BE23" s="207">
        <v>8</v>
      </c>
      <c r="BF23" s="280">
        <v>8</v>
      </c>
      <c r="BG23" s="281">
        <f t="shared" si="1"/>
        <v>306</v>
      </c>
      <c r="BH23" s="281">
        <f t="shared" si="1"/>
        <v>322</v>
      </c>
      <c r="BI23" s="284" t="str">
        <f ca="1">IF(COUNTA(INDIRECT(ADDRESS(BG23,2)):INDIRECT(ADDRESS(BH23,2)))&gt;0,COUNTA(INDIRECT(ADDRESS(BG23,2)):INDIRECT(ADDRESS(BH23,2))),"")</f>
        <v/>
      </c>
      <c r="BJ23" s="167"/>
      <c r="BL23" s="209">
        <f>IF(AY23=AZ23,0,1)</f>
        <v>0</v>
      </c>
      <c r="BM23" s="209" t="str">
        <f>IF(BL23=1,AL23,"")</f>
        <v/>
      </c>
    </row>
    <row r="24" spans="2:65" ht="18" customHeight="1">
      <c r="B24" s="489"/>
      <c r="C24" s="490"/>
      <c r="D24" s="490"/>
      <c r="E24" s="490"/>
      <c r="F24" s="490"/>
      <c r="G24" s="490"/>
      <c r="H24" s="490"/>
      <c r="I24" s="491"/>
      <c r="J24" s="489"/>
      <c r="K24" s="490"/>
      <c r="L24" s="490"/>
      <c r="M24" s="490"/>
      <c r="N24" s="495"/>
      <c r="O24" s="351"/>
      <c r="P24" s="360" t="s">
        <v>45</v>
      </c>
      <c r="Q24" s="349"/>
      <c r="R24" s="360" t="s">
        <v>46</v>
      </c>
      <c r="S24" s="168"/>
      <c r="T24" s="497" t="s">
        <v>47</v>
      </c>
      <c r="U24" s="498"/>
      <c r="V24" s="499"/>
      <c r="W24" s="500"/>
      <c r="X24" s="500"/>
      <c r="Y24" s="42"/>
      <c r="Z24" s="40"/>
      <c r="AA24" s="41"/>
      <c r="AB24" s="41"/>
      <c r="AC24" s="42"/>
      <c r="AD24" s="40"/>
      <c r="AE24" s="41"/>
      <c r="AF24" s="41"/>
      <c r="AG24" s="47"/>
      <c r="AH24" s="483">
        <f>IF(V24="賃金で算定",V25+Z25-AD25,0)</f>
        <v>0</v>
      </c>
      <c r="AI24" s="484"/>
      <c r="AJ24" s="484"/>
      <c r="AK24" s="485"/>
      <c r="AL24" s="66"/>
      <c r="AM24" s="67"/>
      <c r="AN24" s="486"/>
      <c r="AO24" s="487"/>
      <c r="AP24" s="487"/>
      <c r="AQ24" s="487"/>
      <c r="AR24" s="487"/>
      <c r="AS24" s="39"/>
      <c r="AV24" s="53" t="str">
        <f>IF(OR(O24="",Q24=""),"", IF(O24&lt;20,DATE(O24+118,Q24,IF(S24="",1,S24)),DATE(O24+88,Q24,IF(S24="",1,S24))))</f>
        <v/>
      </c>
      <c r="AW24" s="55" t="str">
        <f>IF(AV24&lt;=設定シート!C$15,"昔",IF(AV24&lt;=設定シート!E$15,"上",IF(AV24&lt;=設定シート!G$15,"中","下")))</f>
        <v>下</v>
      </c>
      <c r="AX24" s="257">
        <f>IF(AV24&lt;=設定シート!$E$36,5,IF(AV24&lt;=設定シート!$I$36,7,IF(AV24&lt;=設定シート!$M$36,9,11)))</f>
        <v>11</v>
      </c>
      <c r="AY24" s="320"/>
      <c r="AZ24" s="318"/>
      <c r="BA24" s="322">
        <f t="shared" ref="BA24" si="7">AN24</f>
        <v>0</v>
      </c>
      <c r="BB24" s="318"/>
      <c r="BC24" s="318"/>
      <c r="BE24" s="207">
        <v>9</v>
      </c>
      <c r="BF24" s="280">
        <v>9</v>
      </c>
      <c r="BG24" s="281">
        <f t="shared" si="1"/>
        <v>347</v>
      </c>
      <c r="BH24" s="281">
        <f t="shared" si="1"/>
        <v>363</v>
      </c>
      <c r="BI24" s="284" t="str">
        <f ca="1">IF(COUNTA(INDIRECT(ADDRESS(BG24,2)):INDIRECT(ADDRESS(BH24,2)))&gt;0,COUNTA(INDIRECT(ADDRESS(BG24,2)):INDIRECT(ADDRESS(BH24,2))),"")</f>
        <v/>
      </c>
      <c r="BJ24" s="167"/>
    </row>
    <row r="25" spans="2:65" ht="18" customHeight="1">
      <c r="B25" s="492"/>
      <c r="C25" s="493"/>
      <c r="D25" s="493"/>
      <c r="E25" s="493"/>
      <c r="F25" s="493"/>
      <c r="G25" s="493"/>
      <c r="H25" s="493"/>
      <c r="I25" s="494"/>
      <c r="J25" s="492"/>
      <c r="K25" s="493"/>
      <c r="L25" s="493"/>
      <c r="M25" s="493"/>
      <c r="N25" s="496"/>
      <c r="O25" s="352"/>
      <c r="P25" s="361" t="s">
        <v>45</v>
      </c>
      <c r="Q25" s="350"/>
      <c r="R25" s="361" t="s">
        <v>46</v>
      </c>
      <c r="S25" s="171"/>
      <c r="T25" s="522" t="s">
        <v>48</v>
      </c>
      <c r="U25" s="522"/>
      <c r="V25" s="524"/>
      <c r="W25" s="525"/>
      <c r="X25" s="525"/>
      <c r="Y25" s="526"/>
      <c r="Z25" s="524"/>
      <c r="AA25" s="525"/>
      <c r="AB25" s="525"/>
      <c r="AC25" s="525"/>
      <c r="AD25" s="527"/>
      <c r="AE25" s="528"/>
      <c r="AF25" s="528"/>
      <c r="AG25" s="614"/>
      <c r="AH25" s="472">
        <f>IF(V24="賃金で算定",0,V25+Z25-AD25)</f>
        <v>0</v>
      </c>
      <c r="AI25" s="472"/>
      <c r="AJ25" s="472"/>
      <c r="AK25" s="473"/>
      <c r="AL25" s="479">
        <f>IF(V24="賃金で算定","賃金で算定",IF(OR(V25=0,$F$26="",AV24=""),0,IF(AW24="昔",VLOOKUP($F$26,労務比率,AX24,FALSE),IF(AW24="上",VLOOKUP($F$26,労務比率,AX24,FALSE),IF(AW24="中",VLOOKUP($F$26,労務比率,AX24,FALSE),VLOOKUP($F$26,労務比率,AX24,FALSE))))))</f>
        <v>0</v>
      </c>
      <c r="AM25" s="480"/>
      <c r="AN25" s="481">
        <f>IF(V24="賃金で算定",0,INT(AH25*AL25/100))</f>
        <v>0</v>
      </c>
      <c r="AO25" s="482"/>
      <c r="AP25" s="482"/>
      <c r="AQ25" s="482"/>
      <c r="AR25" s="482"/>
      <c r="AS25" s="38"/>
      <c r="AV25" s="54"/>
      <c r="AW25" s="55"/>
      <c r="AX25" s="257"/>
      <c r="AY25" s="321">
        <f>AH25</f>
        <v>0</v>
      </c>
      <c r="AZ25" s="319">
        <f>IF(AV24&lt;=設定シート!C$85,AH25,IF(AND(AV24&gt;=設定シート!E$85,AV24&lt;=設定シート!G$85),AH25*105/108,AH25))</f>
        <v>0</v>
      </c>
      <c r="BA25" s="316"/>
      <c r="BB25" s="319">
        <f t="shared" ref="BB25" si="8">IF($AL25="賃金で算定",0,INT(AY25*$AL25/100))</f>
        <v>0</v>
      </c>
      <c r="BC25" s="319">
        <f>IF(AY25=AZ25,BB25,AZ25*$AL25/100)</f>
        <v>0</v>
      </c>
      <c r="BE25" s="207">
        <v>10</v>
      </c>
      <c r="BF25" s="280">
        <v>10</v>
      </c>
      <c r="BG25" s="281">
        <f t="shared" si="1"/>
        <v>388</v>
      </c>
      <c r="BH25" s="281">
        <f t="shared" si="1"/>
        <v>404</v>
      </c>
      <c r="BI25" s="284" t="str">
        <f ca="1">IF(COUNTA(INDIRECT(ADDRESS(BG25,2)):INDIRECT(ADDRESS(BH25,2)))&gt;0,COUNTA(INDIRECT(ADDRESS(BG25,2)):INDIRECT(ADDRESS(BH25,2))),"")</f>
        <v/>
      </c>
      <c r="BJ25" s="167"/>
      <c r="BL25" s="209">
        <f>IF(AY25=AZ25,0,1)</f>
        <v>0</v>
      </c>
      <c r="BM25" s="209" t="str">
        <f>IF(BL25=1,AL25,"")</f>
        <v/>
      </c>
    </row>
    <row r="26" spans="2:65" ht="18" customHeight="1">
      <c r="B26" s="501" t="s">
        <v>113</v>
      </c>
      <c r="C26" s="502"/>
      <c r="D26" s="502"/>
      <c r="E26" s="503"/>
      <c r="F26" s="644" t="s">
        <v>110</v>
      </c>
      <c r="G26" s="511"/>
      <c r="H26" s="511"/>
      <c r="I26" s="511"/>
      <c r="J26" s="511"/>
      <c r="K26" s="511"/>
      <c r="L26" s="511"/>
      <c r="M26" s="511"/>
      <c r="N26" s="512"/>
      <c r="O26" s="501" t="s">
        <v>49</v>
      </c>
      <c r="P26" s="502"/>
      <c r="Q26" s="502"/>
      <c r="R26" s="502"/>
      <c r="S26" s="502"/>
      <c r="T26" s="502"/>
      <c r="U26" s="503"/>
      <c r="V26" s="483">
        <f>AH26</f>
        <v>0</v>
      </c>
      <c r="W26" s="484"/>
      <c r="X26" s="484"/>
      <c r="Y26" s="485"/>
      <c r="Z26" s="40"/>
      <c r="AA26" s="41"/>
      <c r="AB26" s="41"/>
      <c r="AC26" s="42"/>
      <c r="AD26" s="40"/>
      <c r="AE26" s="41"/>
      <c r="AF26" s="41"/>
      <c r="AG26" s="42"/>
      <c r="AH26" s="483">
        <f>AH16+AH18+AH20+AH22+AH24</f>
        <v>0</v>
      </c>
      <c r="AI26" s="484"/>
      <c r="AJ26" s="484"/>
      <c r="AK26" s="485"/>
      <c r="AL26" s="68"/>
      <c r="AM26" s="69"/>
      <c r="AN26" s="483">
        <f>AN16+AN18+AN20+AN22+AN24</f>
        <v>0</v>
      </c>
      <c r="AO26" s="484"/>
      <c r="AP26" s="484"/>
      <c r="AQ26" s="484"/>
      <c r="AR26" s="484"/>
      <c r="AS26" s="39"/>
      <c r="AV26" s="50"/>
      <c r="AW26" s="50"/>
      <c r="AX26" s="257"/>
      <c r="AY26" s="320"/>
      <c r="AZ26" s="323"/>
      <c r="BA26" s="330">
        <f>BA16+BA18+BA20+BA22+BA24</f>
        <v>0</v>
      </c>
      <c r="BB26" s="331">
        <f>BB17+BB19+BB21+BB23+BB25</f>
        <v>0</v>
      </c>
      <c r="BC26" s="331">
        <f>SUMIF(BL17:BL25,0,BC17:BC25)+ROUNDDOWN(ROUNDDOWN(BL26*105/108,0)*BM26/100,0)</f>
        <v>0</v>
      </c>
      <c r="BE26" s="207">
        <v>11</v>
      </c>
      <c r="BF26" s="33"/>
      <c r="BG26" s="33"/>
      <c r="BH26" s="33"/>
      <c r="BI26" s="33"/>
      <c r="BJ26" s="167"/>
      <c r="BL26" s="209">
        <f>SUMIF(BL17:BL25,1,AH17:AK25)</f>
        <v>0</v>
      </c>
      <c r="BM26" s="209">
        <f>IF(COUNT(BM17:BM25)=0,0,SUM(BM17:BM25)/COUNT(BM17:BM25))</f>
        <v>0</v>
      </c>
    </row>
    <row r="27" spans="2:65" ht="18" customHeight="1" thickBot="1">
      <c r="B27" s="504"/>
      <c r="C27" s="505"/>
      <c r="D27" s="505"/>
      <c r="E27" s="506"/>
      <c r="F27" s="645"/>
      <c r="G27" s="514"/>
      <c r="H27" s="514"/>
      <c r="I27" s="514"/>
      <c r="J27" s="514"/>
      <c r="K27" s="514"/>
      <c r="L27" s="514"/>
      <c r="M27" s="514"/>
      <c r="N27" s="515"/>
      <c r="O27" s="504"/>
      <c r="P27" s="505"/>
      <c r="Q27" s="505"/>
      <c r="R27" s="505"/>
      <c r="S27" s="505"/>
      <c r="T27" s="505"/>
      <c r="U27" s="506"/>
      <c r="V27" s="471">
        <f>V17+V19+V21+V23+V25-V26</f>
        <v>0</v>
      </c>
      <c r="W27" s="723"/>
      <c r="X27" s="723"/>
      <c r="Y27" s="726"/>
      <c r="Z27" s="471">
        <f>Z17+Z19+Z21+Z23+Z25</f>
        <v>0</v>
      </c>
      <c r="AA27" s="724"/>
      <c r="AB27" s="724"/>
      <c r="AC27" s="725"/>
      <c r="AD27" s="471">
        <f>AD17+AD19+AD21+AD23+AD25</f>
        <v>0</v>
      </c>
      <c r="AE27" s="724"/>
      <c r="AF27" s="724"/>
      <c r="AG27" s="725"/>
      <c r="AH27" s="471">
        <f>AY27</f>
        <v>0</v>
      </c>
      <c r="AI27" s="472"/>
      <c r="AJ27" s="472"/>
      <c r="AK27" s="472"/>
      <c r="AL27" s="288"/>
      <c r="AM27" s="289"/>
      <c r="AN27" s="471">
        <f>BB27</f>
        <v>0</v>
      </c>
      <c r="AO27" s="723"/>
      <c r="AP27" s="723"/>
      <c r="AQ27" s="723"/>
      <c r="AR27" s="723"/>
      <c r="AS27" s="299"/>
      <c r="AV27" s="50"/>
      <c r="AW27" s="50"/>
      <c r="AX27" s="257"/>
      <c r="AY27" s="326">
        <f>AY17+AY19+AY21+AY23+AY25</f>
        <v>0</v>
      </c>
      <c r="AZ27" s="328"/>
      <c r="BA27" s="328"/>
      <c r="BB27" s="324">
        <f>BB26</f>
        <v>0</v>
      </c>
      <c r="BC27" s="332"/>
      <c r="BE27" s="208">
        <v>12</v>
      </c>
      <c r="BF27" s="33"/>
      <c r="BG27" s="33"/>
      <c r="BH27" s="33"/>
      <c r="BI27" s="33"/>
      <c r="BJ27" s="167"/>
    </row>
    <row r="28" spans="2:65" ht="18" customHeight="1">
      <c r="B28" s="507"/>
      <c r="C28" s="508"/>
      <c r="D28" s="508"/>
      <c r="E28" s="509"/>
      <c r="F28" s="517"/>
      <c r="G28" s="517"/>
      <c r="H28" s="517"/>
      <c r="I28" s="517"/>
      <c r="J28" s="517"/>
      <c r="K28" s="517"/>
      <c r="L28" s="517"/>
      <c r="M28" s="517"/>
      <c r="N28" s="518"/>
      <c r="O28" s="507"/>
      <c r="P28" s="508"/>
      <c r="Q28" s="508"/>
      <c r="R28" s="508"/>
      <c r="S28" s="508"/>
      <c r="T28" s="508"/>
      <c r="U28" s="509"/>
      <c r="V28" s="476"/>
      <c r="W28" s="477"/>
      <c r="X28" s="477"/>
      <c r="Y28" s="477"/>
      <c r="Z28" s="476"/>
      <c r="AA28" s="477"/>
      <c r="AB28" s="477"/>
      <c r="AC28" s="477"/>
      <c r="AD28" s="476"/>
      <c r="AE28" s="477"/>
      <c r="AF28" s="477"/>
      <c r="AG28" s="477"/>
      <c r="AH28" s="476">
        <f>AZ28</f>
        <v>0</v>
      </c>
      <c r="AI28" s="477"/>
      <c r="AJ28" s="477"/>
      <c r="AK28" s="478"/>
      <c r="AL28" s="72"/>
      <c r="AM28" s="73"/>
      <c r="AN28" s="476">
        <f>BC28</f>
        <v>0</v>
      </c>
      <c r="AO28" s="477"/>
      <c r="AP28" s="477"/>
      <c r="AQ28" s="477"/>
      <c r="AR28" s="477"/>
      <c r="AS28" s="38"/>
      <c r="AU28" s="173"/>
      <c r="AV28" s="50"/>
      <c r="AW28" s="50"/>
      <c r="AX28" s="257"/>
      <c r="AY28" s="327"/>
      <c r="AZ28" s="329">
        <f>IF(AZ17+AZ19+AZ21+AZ23+AZ25=AY27,0,ROUNDDOWN(AZ17+AZ19+AZ21+AZ23+AZ25,0))</f>
        <v>0</v>
      </c>
      <c r="BA28" s="325"/>
      <c r="BB28" s="325"/>
      <c r="BC28" s="329">
        <f>IF(BC26=BB27,0,BC26)</f>
        <v>0</v>
      </c>
      <c r="BF28" s="33"/>
      <c r="BG28" s="33"/>
      <c r="BH28" s="33"/>
      <c r="BI28" s="33"/>
      <c r="BJ28" s="167"/>
    </row>
    <row r="29" spans="2:65" ht="15.75" customHeight="1">
      <c r="D29" s="2" t="s">
        <v>22</v>
      </c>
      <c r="AD29" s="1" t="str">
        <f>IF(AND($F26="",$V26+$V27&gt;0),"事業の種類を選択してください。","")</f>
        <v/>
      </c>
      <c r="AN29" s="744">
        <f>IF(AN26=0,0,AN26+IF(AN28=0,AN27,AN28))</f>
        <v>0</v>
      </c>
      <c r="AO29" s="744"/>
      <c r="AP29" s="744"/>
      <c r="AQ29" s="744"/>
      <c r="AR29" s="744"/>
      <c r="AX29" s="257"/>
      <c r="AY29" s="257"/>
      <c r="AZ29" s="257"/>
      <c r="BA29" s="257"/>
      <c r="BB29" s="257"/>
      <c r="BC29" s="257"/>
      <c r="BE29" s="209"/>
      <c r="BF29" s="33"/>
      <c r="BG29" s="33"/>
      <c r="BH29" s="33"/>
      <c r="BI29" s="33"/>
      <c r="BJ29" s="50"/>
    </row>
    <row r="30" spans="2:65" ht="15" customHeight="1">
      <c r="AG30" s="18"/>
      <c r="AI30" s="19" t="s">
        <v>34</v>
      </c>
      <c r="AJ30" s="727"/>
      <c r="AK30" s="727"/>
      <c r="AL30" s="727"/>
      <c r="AM30" s="728" t="s">
        <v>244</v>
      </c>
      <c r="AN30" s="728"/>
      <c r="AO30" s="647"/>
      <c r="AP30" s="647"/>
      <c r="AQ30" s="647"/>
      <c r="AR30" s="647"/>
      <c r="AS30" s="20" t="s">
        <v>35</v>
      </c>
      <c r="AV30" s="53"/>
      <c r="AX30" s="257"/>
      <c r="AY30" s="257"/>
      <c r="AZ30" s="257"/>
      <c r="BA30" s="257"/>
      <c r="BB30" s="257"/>
      <c r="BC30" s="257"/>
      <c r="BD30" s="209"/>
      <c r="BE30" s="209"/>
      <c r="BF30" s="33"/>
      <c r="BG30" s="33"/>
      <c r="BH30" s="33"/>
      <c r="BI30" s="33"/>
      <c r="BJ30" s="209"/>
    </row>
    <row r="31" spans="2:65" ht="15" customHeight="1">
      <c r="D31" s="637"/>
      <c r="E31" s="637"/>
      <c r="F31" s="21" t="s">
        <v>0</v>
      </c>
      <c r="G31" s="637"/>
      <c r="H31" s="637"/>
      <c r="I31" s="21" t="s">
        <v>1</v>
      </c>
      <c r="J31" s="637"/>
      <c r="K31" s="637"/>
      <c r="L31" s="21" t="s">
        <v>23</v>
      </c>
      <c r="AG31" s="22"/>
      <c r="AI31" s="19" t="s">
        <v>36</v>
      </c>
      <c r="AJ31" s="647"/>
      <c r="AK31" s="647"/>
      <c r="AL31" s="28" t="s">
        <v>244</v>
      </c>
      <c r="AM31" s="647"/>
      <c r="AN31" s="647"/>
      <c r="AO31" s="28" t="s">
        <v>37</v>
      </c>
      <c r="AP31" s="647"/>
      <c r="AQ31" s="647"/>
      <c r="AR31" s="647"/>
      <c r="AS31" s="20" t="s">
        <v>38</v>
      </c>
      <c r="AX31" s="257"/>
      <c r="AY31" s="257"/>
      <c r="AZ31" s="257"/>
      <c r="BA31" s="257"/>
      <c r="BB31" s="257"/>
      <c r="BC31" s="257"/>
      <c r="BD31" s="209"/>
      <c r="BE31" s="209"/>
      <c r="BF31" s="33"/>
      <c r="BG31" s="33"/>
      <c r="BH31" s="33"/>
      <c r="BI31" s="33"/>
      <c r="BJ31" s="209"/>
    </row>
    <row r="32" spans="2:65" ht="18" customHeight="1">
      <c r="D32" s="18"/>
      <c r="E32" s="18"/>
      <c r="F32" s="18"/>
      <c r="G32" s="18"/>
      <c r="AA32" s="646" t="s">
        <v>24</v>
      </c>
      <c r="AB32" s="646"/>
      <c r="AC32" s="713"/>
      <c r="AD32" s="713"/>
      <c r="AE32" s="713"/>
      <c r="AF32" s="713"/>
      <c r="AG32" s="713"/>
      <c r="AH32" s="713"/>
      <c r="AI32" s="713"/>
      <c r="AJ32" s="713"/>
      <c r="AK32" s="713"/>
      <c r="AL32" s="713"/>
      <c r="AM32" s="713"/>
      <c r="AN32" s="713"/>
      <c r="AO32" s="713"/>
      <c r="AP32" s="713"/>
      <c r="AQ32" s="713"/>
      <c r="AR32" s="713"/>
      <c r="AS32" s="713"/>
      <c r="AX32" s="257"/>
      <c r="AY32" s="257"/>
      <c r="AZ32" s="257"/>
      <c r="BA32" s="257"/>
      <c r="BB32" s="257"/>
      <c r="BC32" s="257"/>
      <c r="BD32" s="209"/>
      <c r="BE32" s="209"/>
      <c r="BF32" s="33"/>
      <c r="BG32" s="33"/>
      <c r="BH32" s="33"/>
      <c r="BI32" s="33"/>
      <c r="BJ32" s="209"/>
    </row>
    <row r="33" spans="2:62" ht="15" customHeight="1">
      <c r="D33" s="5"/>
      <c r="E33" s="5"/>
      <c r="F33" s="5"/>
      <c r="G33" s="5"/>
      <c r="H33" s="17"/>
      <c r="I33" s="4"/>
      <c r="J33" s="4"/>
      <c r="K33" s="4"/>
      <c r="L33" s="4"/>
      <c r="M33" s="4"/>
      <c r="N33" s="4"/>
      <c r="O33" s="4"/>
      <c r="P33" s="4"/>
      <c r="Q33" s="4"/>
      <c r="R33" s="23"/>
      <c r="X33" s="720" t="s">
        <v>25</v>
      </c>
      <c r="Y33" s="720"/>
      <c r="Z33" s="720"/>
      <c r="AA33" s="2"/>
      <c r="AB33" s="2"/>
      <c r="AC33" s="729"/>
      <c r="AD33" s="729"/>
      <c r="AE33" s="729"/>
      <c r="AF33" s="729"/>
      <c r="AG33" s="729"/>
      <c r="AH33" s="729"/>
      <c r="AI33" s="729"/>
      <c r="AJ33" s="729"/>
      <c r="AK33" s="729"/>
      <c r="AL33" s="729"/>
      <c r="AM33" s="729"/>
      <c r="AN33" s="729"/>
      <c r="AO33" s="729"/>
      <c r="AP33" s="729"/>
      <c r="AQ33" s="729"/>
      <c r="AR33" s="729"/>
      <c r="AS33" s="729"/>
      <c r="AX33" s="257"/>
      <c r="AY33" s="257"/>
      <c r="AZ33" s="257"/>
      <c r="BA33" s="257"/>
      <c r="BB33" s="257"/>
      <c r="BC33" s="257"/>
      <c r="BD33" s="209"/>
      <c r="BE33" s="209"/>
      <c r="BF33" s="33"/>
      <c r="BG33" s="33"/>
      <c r="BH33" s="33"/>
      <c r="BI33" s="33"/>
      <c r="BJ33" s="209"/>
    </row>
    <row r="34" spans="2:62" ht="15" customHeight="1">
      <c r="D34" s="637" t="s">
        <v>314</v>
      </c>
      <c r="E34" s="637"/>
      <c r="F34" s="637"/>
      <c r="G34" s="637"/>
      <c r="H34" s="21" t="s">
        <v>26</v>
      </c>
      <c r="I34" s="21"/>
      <c r="J34" s="21"/>
      <c r="K34" s="21"/>
      <c r="L34" s="21"/>
      <c r="M34" s="21"/>
      <c r="N34" s="21"/>
      <c r="O34" s="21"/>
      <c r="P34" s="21"/>
      <c r="Q34" s="21"/>
      <c r="R34" s="24"/>
      <c r="S34" s="21"/>
      <c r="Y34" s="18"/>
      <c r="Z34" s="18"/>
      <c r="AA34" s="646" t="s">
        <v>27</v>
      </c>
      <c r="AB34" s="646"/>
      <c r="AC34" s="730" t="s">
        <v>345</v>
      </c>
      <c r="AD34" s="730"/>
      <c r="AE34" s="730"/>
      <c r="AF34" s="730"/>
      <c r="AG34" s="730"/>
      <c r="AH34" s="730"/>
      <c r="AI34" s="730"/>
      <c r="AJ34" s="730"/>
      <c r="AK34" s="730"/>
      <c r="AL34" s="730"/>
      <c r="AM34" s="730"/>
      <c r="AN34" s="730"/>
      <c r="AO34" s="730"/>
      <c r="AP34" s="730"/>
      <c r="AQ34" s="730"/>
      <c r="AR34" s="730"/>
      <c r="AS34" s="730"/>
      <c r="AX34" s="257"/>
      <c r="AY34" s="257"/>
      <c r="AZ34" s="257"/>
      <c r="BA34" s="257"/>
      <c r="BB34" s="257"/>
      <c r="BC34" s="257"/>
      <c r="BD34" s="209"/>
      <c r="BE34" s="209"/>
      <c r="BF34" s="33"/>
      <c r="BG34" s="33"/>
      <c r="BH34" s="33"/>
      <c r="BI34" s="33"/>
      <c r="BJ34" s="209"/>
    </row>
    <row r="35" spans="2:62" ht="15" customHeight="1">
      <c r="AC35" s="2"/>
      <c r="AD35" s="7" t="s">
        <v>39</v>
      </c>
      <c r="AX35" s="257"/>
      <c r="AY35" s="257"/>
      <c r="AZ35" s="257"/>
      <c r="BA35" s="257"/>
      <c r="BB35" s="257"/>
      <c r="BC35" s="257"/>
      <c r="BD35" s="209"/>
      <c r="BE35" s="209"/>
      <c r="BF35" s="33"/>
      <c r="BG35" s="33"/>
      <c r="BH35" s="33"/>
      <c r="BI35" s="33"/>
      <c r="BJ35" s="209"/>
    </row>
    <row r="36" spans="2:62" ht="15.95" customHeight="1">
      <c r="D36" s="25" t="s">
        <v>28</v>
      </c>
      <c r="E36" s="25"/>
      <c r="F36" s="2"/>
      <c r="G36" s="2"/>
      <c r="H36" s="2"/>
      <c r="I36" s="2"/>
      <c r="J36" s="2"/>
      <c r="K36" s="2"/>
      <c r="L36" s="2"/>
      <c r="M36" s="2"/>
      <c r="N36" s="2"/>
      <c r="O36" s="2"/>
      <c r="P36" s="2"/>
      <c r="Q36" s="2"/>
      <c r="R36" s="2"/>
      <c r="S36" s="2"/>
      <c r="T36" s="2"/>
      <c r="U36" s="2"/>
      <c r="V36" s="2"/>
      <c r="W36" s="2"/>
      <c r="X36" s="2"/>
      <c r="AA36" s="707" t="s">
        <v>29</v>
      </c>
      <c r="AB36" s="708"/>
      <c r="AC36" s="638" t="s">
        <v>42</v>
      </c>
      <c r="AD36" s="639"/>
      <c r="AE36" s="639"/>
      <c r="AF36" s="639"/>
      <c r="AG36" s="639"/>
      <c r="AH36" s="640"/>
      <c r="AI36" s="26"/>
      <c r="AJ36" s="721" t="s">
        <v>40</v>
      </c>
      <c r="AK36" s="721"/>
      <c r="AL36" s="721"/>
      <c r="AM36" s="721"/>
      <c r="AN36" s="721"/>
      <c r="AO36" s="30"/>
      <c r="AP36" s="714" t="s">
        <v>43</v>
      </c>
      <c r="AQ36" s="715"/>
      <c r="AR36" s="715"/>
      <c r="AS36" s="716"/>
      <c r="AX36" s="257"/>
      <c r="AY36" s="257"/>
      <c r="AZ36" s="257"/>
      <c r="BA36" s="257"/>
      <c r="BB36" s="257"/>
      <c r="BC36" s="257"/>
      <c r="BD36" s="209"/>
      <c r="BE36" s="209"/>
      <c r="BF36" s="33"/>
      <c r="BG36" s="33"/>
      <c r="BH36" s="33"/>
      <c r="BI36" s="33"/>
      <c r="BJ36" s="209"/>
    </row>
    <row r="37" spans="2:62" ht="15.95" customHeight="1">
      <c r="D37" s="354" t="s">
        <v>302</v>
      </c>
      <c r="E37" s="25"/>
      <c r="F37" s="2"/>
      <c r="G37" s="2"/>
      <c r="H37" s="2"/>
      <c r="I37" s="2"/>
      <c r="J37" s="2"/>
      <c r="K37" s="2"/>
      <c r="L37" s="2"/>
      <c r="M37" s="2"/>
      <c r="N37" s="2"/>
      <c r="O37" s="2"/>
      <c r="P37" s="2"/>
      <c r="Q37" s="2"/>
      <c r="R37" s="2"/>
      <c r="S37" s="2"/>
      <c r="T37" s="2"/>
      <c r="U37" s="2"/>
      <c r="V37" s="2"/>
      <c r="W37" s="2"/>
      <c r="X37" s="2"/>
      <c r="AA37" s="709"/>
      <c r="AB37" s="710"/>
      <c r="AC37" s="641"/>
      <c r="AD37" s="642"/>
      <c r="AE37" s="642"/>
      <c r="AF37" s="642"/>
      <c r="AG37" s="642"/>
      <c r="AH37" s="643"/>
      <c r="AI37" s="17"/>
      <c r="AJ37" s="722"/>
      <c r="AK37" s="722"/>
      <c r="AL37" s="722"/>
      <c r="AM37" s="722"/>
      <c r="AN37" s="722"/>
      <c r="AO37" s="29"/>
      <c r="AP37" s="717"/>
      <c r="AQ37" s="718"/>
      <c r="AR37" s="718"/>
      <c r="AS37" s="719"/>
      <c r="AX37" s="257"/>
      <c r="AY37" s="257"/>
      <c r="AZ37" s="257"/>
      <c r="BA37" s="257"/>
      <c r="BB37" s="257"/>
      <c r="BC37" s="257"/>
      <c r="BD37" s="209"/>
      <c r="BE37" s="209"/>
      <c r="BF37" s="33"/>
      <c r="BG37" s="33"/>
      <c r="BH37" s="33"/>
      <c r="BI37" s="33"/>
      <c r="BJ37" s="209"/>
    </row>
    <row r="38" spans="2:62" ht="15.95" customHeight="1">
      <c r="D38" s="25" t="s">
        <v>41</v>
      </c>
      <c r="E38" s="25"/>
      <c r="F38" s="2"/>
      <c r="G38" s="2"/>
      <c r="H38" s="2"/>
      <c r="I38" s="2"/>
      <c r="J38" s="2"/>
      <c r="K38" s="2"/>
      <c r="L38" s="2"/>
      <c r="M38" s="2"/>
      <c r="N38" s="2"/>
      <c r="O38" s="2"/>
      <c r="P38" s="2"/>
      <c r="Q38" s="2"/>
      <c r="R38" s="2"/>
      <c r="S38" s="2"/>
      <c r="T38" s="2"/>
      <c r="U38" s="2"/>
      <c r="V38" s="2"/>
      <c r="W38" s="2"/>
      <c r="X38" s="2"/>
      <c r="AA38" s="709"/>
      <c r="AB38" s="710"/>
      <c r="AC38" s="701"/>
      <c r="AD38" s="702"/>
      <c r="AE38" s="702"/>
      <c r="AF38" s="702"/>
      <c r="AG38" s="702"/>
      <c r="AH38" s="703"/>
      <c r="AI38" s="731"/>
      <c r="AJ38" s="732"/>
      <c r="AK38" s="732"/>
      <c r="AL38" s="732"/>
      <c r="AM38" s="732"/>
      <c r="AN38" s="732"/>
      <c r="AO38" s="733"/>
      <c r="AP38" s="745"/>
      <c r="AQ38" s="746"/>
      <c r="AR38" s="746"/>
      <c r="AS38" s="747"/>
      <c r="AX38" s="257"/>
      <c r="AY38" s="257"/>
      <c r="AZ38" s="257"/>
      <c r="BA38" s="257"/>
      <c r="BB38" s="257"/>
      <c r="BC38" s="257"/>
      <c r="BD38" s="209"/>
      <c r="BE38" s="209"/>
      <c r="BF38" s="33"/>
      <c r="BG38" s="33"/>
      <c r="BH38" s="33"/>
      <c r="BI38" s="33"/>
      <c r="BJ38" s="209"/>
    </row>
    <row r="39" spans="2:62" ht="15.95" customHeight="1">
      <c r="D39" s="27"/>
      <c r="E39" s="25"/>
      <c r="F39" s="2"/>
      <c r="G39" s="2"/>
      <c r="H39" s="2"/>
      <c r="I39" s="2"/>
      <c r="J39" s="2"/>
      <c r="K39" s="2"/>
      <c r="L39" s="2"/>
      <c r="M39" s="2"/>
      <c r="N39" s="2"/>
      <c r="O39" s="2"/>
      <c r="P39" s="2"/>
      <c r="Q39" s="2"/>
      <c r="R39" s="2"/>
      <c r="S39" s="2"/>
      <c r="T39" s="2"/>
      <c r="U39" s="2"/>
      <c r="V39" s="2"/>
      <c r="W39" s="2"/>
      <c r="X39" s="2"/>
      <c r="AA39" s="711"/>
      <c r="AB39" s="712"/>
      <c r="AC39" s="704"/>
      <c r="AD39" s="705"/>
      <c r="AE39" s="705"/>
      <c r="AF39" s="705"/>
      <c r="AG39" s="705"/>
      <c r="AH39" s="706"/>
      <c r="AI39" s="734"/>
      <c r="AJ39" s="735"/>
      <c r="AK39" s="735"/>
      <c r="AL39" s="735"/>
      <c r="AM39" s="735"/>
      <c r="AN39" s="735"/>
      <c r="AO39" s="736"/>
      <c r="AP39" s="748"/>
      <c r="AQ39" s="749"/>
      <c r="AR39" s="749"/>
      <c r="AS39" s="750"/>
      <c r="AX39" s="257"/>
      <c r="AY39" s="257"/>
      <c r="AZ39" s="257"/>
      <c r="BA39" s="257"/>
      <c r="BB39" s="257"/>
      <c r="BC39" s="257"/>
      <c r="BD39" s="209"/>
      <c r="BE39" s="209"/>
      <c r="BF39" s="33"/>
      <c r="BG39" s="33"/>
      <c r="BH39" s="33"/>
      <c r="BI39" s="33"/>
      <c r="BJ39" s="209"/>
    </row>
    <row r="40" spans="2:62" ht="9" customHeight="1">
      <c r="D40" s="27"/>
      <c r="E40" s="25"/>
      <c r="F40" s="2"/>
      <c r="G40" s="2"/>
      <c r="H40" s="2"/>
      <c r="I40" s="2"/>
      <c r="J40" s="2"/>
      <c r="K40" s="2"/>
      <c r="L40" s="2"/>
      <c r="M40" s="2"/>
      <c r="N40" s="2"/>
      <c r="O40" s="2"/>
      <c r="P40" s="2"/>
      <c r="Q40" s="2"/>
      <c r="R40" s="2"/>
      <c r="S40" s="2"/>
      <c r="T40" s="2"/>
      <c r="U40" s="2"/>
      <c r="V40" s="2"/>
      <c r="W40" s="2"/>
      <c r="X40" s="2"/>
      <c r="Z40" s="33"/>
      <c r="AA40" s="174"/>
      <c r="AB40" s="174"/>
      <c r="AC40" s="127"/>
      <c r="AD40" s="127"/>
      <c r="AE40" s="127"/>
      <c r="AF40" s="127"/>
      <c r="AG40" s="127"/>
      <c r="AH40" s="127"/>
      <c r="AI40" s="127"/>
      <c r="AJ40" s="127"/>
      <c r="AK40" s="127"/>
      <c r="AL40" s="127"/>
      <c r="AM40" s="127"/>
      <c r="AN40" s="127"/>
      <c r="AO40" s="34"/>
      <c r="AP40" s="127"/>
      <c r="AQ40" s="175"/>
      <c r="AR40" s="175"/>
      <c r="AS40" s="175"/>
      <c r="AX40" s="257"/>
      <c r="AY40" s="257"/>
      <c r="AZ40" s="257"/>
      <c r="BA40" s="257"/>
      <c r="BB40" s="257"/>
      <c r="BC40" s="257"/>
      <c r="BD40" s="209"/>
      <c r="BE40" s="209"/>
      <c r="BF40" s="33"/>
      <c r="BG40" s="33"/>
      <c r="BH40" s="33"/>
      <c r="BI40" s="33"/>
      <c r="BJ40" s="209"/>
    </row>
    <row r="41" spans="2:62" ht="9" customHeight="1">
      <c r="Z41" s="33"/>
      <c r="AA41" s="33"/>
      <c r="AB41" s="33"/>
      <c r="AC41" s="33"/>
      <c r="AD41" s="33"/>
      <c r="AE41" s="33"/>
      <c r="AF41" s="33"/>
      <c r="AG41" s="33"/>
      <c r="AH41" s="33"/>
      <c r="AI41" s="33"/>
      <c r="AJ41" s="33"/>
      <c r="AK41" s="33"/>
      <c r="AL41" s="33"/>
      <c r="AM41" s="33"/>
      <c r="AN41" s="33"/>
      <c r="AO41" s="33"/>
      <c r="AP41" s="33"/>
      <c r="AQ41" s="176"/>
      <c r="AR41" s="176"/>
      <c r="AS41" s="176"/>
      <c r="AX41" s="257"/>
      <c r="AY41" s="257"/>
      <c r="AZ41" s="257"/>
      <c r="BA41" s="257"/>
      <c r="BB41" s="257"/>
      <c r="BC41" s="257"/>
      <c r="BD41" s="209"/>
      <c r="BE41" s="209"/>
      <c r="BF41" s="33"/>
      <c r="BG41" s="33"/>
      <c r="BH41" s="33"/>
      <c r="BI41" s="33"/>
      <c r="BJ41" s="209"/>
    </row>
    <row r="42" spans="2:62" s="33" customFormat="1" ht="7.5" customHeight="1">
      <c r="X42" s="35"/>
      <c r="Y42" s="35"/>
      <c r="Z42" s="56"/>
      <c r="AA42" s="56"/>
      <c r="AB42" s="56"/>
      <c r="AC42" s="56"/>
      <c r="AD42" s="56"/>
      <c r="AE42" s="56"/>
      <c r="AF42" s="56"/>
      <c r="AG42" s="56"/>
      <c r="AH42" s="56"/>
      <c r="AI42" s="56"/>
      <c r="AJ42" s="56"/>
      <c r="AK42" s="56"/>
      <c r="AL42" s="56"/>
      <c r="AM42" s="56"/>
      <c r="AN42" s="56"/>
      <c r="AO42" s="56"/>
      <c r="AP42" s="56"/>
      <c r="AQ42" s="56"/>
      <c r="AR42" s="56"/>
      <c r="AS42" s="56"/>
      <c r="AT42" s="1"/>
      <c r="AU42" s="1"/>
      <c r="AX42" s="257"/>
      <c r="AY42" s="257"/>
      <c r="AZ42" s="257"/>
      <c r="BA42" s="257"/>
      <c r="BB42" s="257"/>
      <c r="BC42" s="257"/>
      <c r="BD42" s="209"/>
      <c r="BE42" s="209"/>
      <c r="BJ42" s="209"/>
    </row>
    <row r="43" spans="2:62" s="33" customFormat="1" ht="10.5" customHeight="1">
      <c r="X43" s="35"/>
      <c r="Y43" s="35"/>
      <c r="Z43" s="56"/>
      <c r="AA43" s="56"/>
      <c r="AB43" s="56"/>
      <c r="AC43" s="56"/>
      <c r="AD43" s="56"/>
      <c r="AE43" s="56"/>
      <c r="AF43" s="56"/>
      <c r="AG43" s="56"/>
      <c r="AH43" s="56"/>
      <c r="AI43" s="56"/>
      <c r="AJ43" s="56"/>
      <c r="AK43" s="56"/>
      <c r="AL43" s="56"/>
      <c r="AM43" s="56"/>
      <c r="AN43" s="56"/>
      <c r="AO43" s="56"/>
      <c r="AP43" s="56"/>
      <c r="AQ43" s="56"/>
      <c r="AR43" s="56"/>
      <c r="AS43" s="56"/>
      <c r="AT43" s="1"/>
      <c r="AU43" s="1"/>
      <c r="AX43" s="257"/>
      <c r="AY43" s="257"/>
      <c r="AZ43" s="257"/>
      <c r="BA43" s="257"/>
      <c r="BB43" s="257"/>
      <c r="BC43" s="257"/>
      <c r="BD43" s="209"/>
      <c r="BE43" s="209"/>
      <c r="BJ43" s="209"/>
    </row>
    <row r="44" spans="2:62" s="33" customFormat="1" ht="5.25" customHeight="1">
      <c r="X44" s="35"/>
      <c r="Y44" s="35"/>
      <c r="Z44" s="56"/>
      <c r="AA44" s="56"/>
      <c r="AB44" s="56"/>
      <c r="AC44" s="56"/>
      <c r="AD44" s="56"/>
      <c r="AE44" s="56"/>
      <c r="AF44" s="56"/>
      <c r="AG44" s="56"/>
      <c r="AH44" s="56"/>
      <c r="AI44" s="56"/>
      <c r="AJ44" s="56"/>
      <c r="AK44" s="56"/>
      <c r="AL44" s="56"/>
      <c r="AM44" s="56"/>
      <c r="AN44" s="56"/>
      <c r="AO44" s="56"/>
      <c r="AP44" s="56"/>
      <c r="AQ44" s="56"/>
      <c r="AR44" s="56"/>
      <c r="AS44" s="56"/>
      <c r="AT44" s="1"/>
      <c r="AU44" s="1"/>
      <c r="AX44" s="257"/>
      <c r="AY44" s="257"/>
      <c r="AZ44" s="257"/>
      <c r="BA44" s="257"/>
      <c r="BB44" s="257"/>
      <c r="BC44" s="257"/>
      <c r="BD44" s="209"/>
      <c r="BE44" s="209"/>
      <c r="BJ44" s="209"/>
    </row>
    <row r="45" spans="2:62" s="33" customFormat="1" ht="5.25" customHeight="1">
      <c r="X45" s="35"/>
      <c r="Y45" s="35"/>
      <c r="Z45" s="56"/>
      <c r="AA45" s="56"/>
      <c r="AB45" s="56"/>
      <c r="AC45" s="56"/>
      <c r="AD45" s="56"/>
      <c r="AE45" s="56"/>
      <c r="AF45" s="56"/>
      <c r="AG45" s="56"/>
      <c r="AH45" s="56"/>
      <c r="AI45" s="56"/>
      <c r="AJ45" s="56"/>
      <c r="AK45" s="56"/>
      <c r="AL45" s="56"/>
      <c r="AM45" s="56"/>
      <c r="AN45" s="56"/>
      <c r="AO45" s="56"/>
      <c r="AP45" s="56"/>
      <c r="AQ45" s="56"/>
      <c r="AR45" s="56"/>
      <c r="AS45" s="56"/>
      <c r="AT45" s="1"/>
      <c r="AU45" s="1"/>
      <c r="AX45" s="257"/>
      <c r="AY45" s="257"/>
      <c r="AZ45" s="257"/>
      <c r="BA45" s="257"/>
      <c r="BB45" s="257"/>
      <c r="BC45" s="257"/>
      <c r="BD45" s="209"/>
      <c r="BE45" s="209"/>
      <c r="BJ45" s="209"/>
    </row>
    <row r="46" spans="2:62" s="33" customFormat="1" ht="5.25" customHeight="1">
      <c r="X46" s="35"/>
      <c r="Y46" s="35"/>
      <c r="Z46" s="56"/>
      <c r="AA46" s="56"/>
      <c r="AB46" s="56"/>
      <c r="AC46" s="56"/>
      <c r="AD46" s="56"/>
      <c r="AE46" s="56"/>
      <c r="AF46" s="56"/>
      <c r="AG46" s="56"/>
      <c r="AH46" s="56"/>
      <c r="AI46" s="56"/>
      <c r="AJ46" s="56"/>
      <c r="AK46" s="56"/>
      <c r="AL46" s="56"/>
      <c r="AM46" s="56"/>
      <c r="AN46" s="56"/>
      <c r="AO46" s="56"/>
      <c r="AP46" s="56"/>
      <c r="AQ46" s="56"/>
      <c r="AR46" s="56"/>
      <c r="AS46" s="56"/>
      <c r="AT46" s="1"/>
      <c r="AU46" s="1"/>
      <c r="AX46" s="257"/>
      <c r="AY46" s="257"/>
      <c r="AZ46" s="257"/>
      <c r="BA46" s="257"/>
      <c r="BB46" s="257"/>
      <c r="BC46" s="257"/>
      <c r="BD46" s="209"/>
      <c r="BE46" s="209"/>
      <c r="BJ46" s="209"/>
    </row>
    <row r="47" spans="2:62" s="33" customFormat="1" ht="5.25" customHeight="1">
      <c r="X47" s="35"/>
      <c r="Y47" s="35"/>
      <c r="Z47" s="56"/>
      <c r="AA47" s="56"/>
      <c r="AB47" s="56"/>
      <c r="AC47" s="56"/>
      <c r="AD47" s="56"/>
      <c r="AE47" s="56"/>
      <c r="AF47" s="56"/>
      <c r="AG47" s="56"/>
      <c r="AH47" s="56"/>
      <c r="AI47" s="56"/>
      <c r="AJ47" s="56"/>
      <c r="AK47" s="56"/>
      <c r="AL47" s="56"/>
      <c r="AM47" s="56"/>
      <c r="AN47" s="56"/>
      <c r="AO47" s="56"/>
      <c r="AP47" s="56"/>
      <c r="AQ47" s="56"/>
      <c r="AR47" s="56"/>
      <c r="AS47" s="56"/>
      <c r="AT47" s="1"/>
      <c r="AU47" s="1"/>
      <c r="AX47" s="257"/>
      <c r="AY47" s="257"/>
      <c r="AZ47" s="257"/>
      <c r="BA47" s="257"/>
      <c r="BB47" s="257"/>
      <c r="BC47" s="257"/>
      <c r="BD47" s="209"/>
      <c r="BE47" s="209"/>
    </row>
    <row r="48" spans="2:62" s="33" customFormat="1" ht="17.25" customHeight="1">
      <c r="B48" s="57" t="s">
        <v>50</v>
      </c>
      <c r="L48" s="56"/>
      <c r="M48" s="56"/>
      <c r="N48" s="56"/>
      <c r="O48" s="56"/>
      <c r="P48" s="56"/>
      <c r="Q48" s="56"/>
      <c r="R48" s="56"/>
      <c r="S48" s="58"/>
      <c r="T48" s="58"/>
      <c r="U48" s="58"/>
      <c r="V48" s="58"/>
      <c r="W48" s="58"/>
      <c r="X48" s="56"/>
      <c r="Y48" s="56"/>
      <c r="Z48" s="56"/>
      <c r="AA48" s="56"/>
      <c r="AB48" s="56"/>
      <c r="AC48" s="56"/>
      <c r="AL48" s="59"/>
      <c r="AM48" s="1"/>
      <c r="AN48" s="1"/>
      <c r="AO48" s="1"/>
      <c r="AP48" s="1"/>
      <c r="AX48" s="257"/>
      <c r="AY48" s="257"/>
      <c r="AZ48" s="257"/>
      <c r="BA48" s="257"/>
      <c r="BB48" s="257"/>
      <c r="BC48" s="257"/>
      <c r="BD48" s="209"/>
      <c r="BE48" s="209"/>
    </row>
    <row r="49" spans="2:65" s="33" customFormat="1" ht="12.75" customHeight="1">
      <c r="L49" s="56"/>
      <c r="M49" s="60"/>
      <c r="N49" s="60"/>
      <c r="O49" s="60"/>
      <c r="P49" s="60"/>
      <c r="Q49" s="60"/>
      <c r="R49" s="60"/>
      <c r="S49" s="60"/>
      <c r="T49" s="61"/>
      <c r="U49" s="61"/>
      <c r="V49" s="61"/>
      <c r="W49" s="61"/>
      <c r="X49" s="61"/>
      <c r="Y49" s="61"/>
      <c r="Z49" s="61"/>
      <c r="AA49" s="60"/>
      <c r="AB49" s="60"/>
      <c r="AC49" s="60"/>
      <c r="AL49" s="59"/>
      <c r="AM49" s="753" t="s">
        <v>301</v>
      </c>
      <c r="AN49" s="754"/>
      <c r="AO49" s="754"/>
      <c r="AP49" s="755"/>
      <c r="AX49" s="257"/>
      <c r="AY49" s="257"/>
      <c r="BA49" s="257"/>
      <c r="BB49" s="257"/>
      <c r="BC49" s="257"/>
      <c r="BD49" s="209"/>
      <c r="BE49" s="209"/>
    </row>
    <row r="50" spans="2:65" s="33" customFormat="1" ht="12.75" customHeight="1">
      <c r="L50" s="56"/>
      <c r="M50" s="60"/>
      <c r="N50" s="60"/>
      <c r="O50" s="60"/>
      <c r="P50" s="60"/>
      <c r="Q50" s="60"/>
      <c r="R50" s="60"/>
      <c r="S50" s="60"/>
      <c r="T50" s="61"/>
      <c r="U50" s="61"/>
      <c r="V50" s="61"/>
      <c r="W50" s="61"/>
      <c r="X50" s="61"/>
      <c r="Y50" s="61"/>
      <c r="Z50" s="61"/>
      <c r="AA50" s="60"/>
      <c r="AB50" s="60"/>
      <c r="AC50" s="60"/>
      <c r="AL50" s="59"/>
      <c r="AM50" s="756"/>
      <c r="AN50" s="757"/>
      <c r="AO50" s="757"/>
      <c r="AP50" s="758"/>
      <c r="AX50" s="257"/>
      <c r="AY50" s="257"/>
      <c r="AZ50" s="257"/>
      <c r="BA50" s="257"/>
      <c r="BB50" s="257"/>
      <c r="BC50" s="257"/>
      <c r="BD50" s="209"/>
      <c r="BE50" s="209"/>
    </row>
    <row r="51" spans="2:65" s="33" customFormat="1" ht="12.75" customHeight="1">
      <c r="L51" s="56"/>
      <c r="M51" s="60"/>
      <c r="N51" s="60"/>
      <c r="O51" s="60"/>
      <c r="P51" s="60"/>
      <c r="Q51" s="60"/>
      <c r="R51" s="60"/>
      <c r="S51" s="60"/>
      <c r="T51" s="60"/>
      <c r="U51" s="60"/>
      <c r="V51" s="60"/>
      <c r="W51" s="60"/>
      <c r="X51" s="60"/>
      <c r="Y51" s="60"/>
      <c r="Z51" s="60"/>
      <c r="AA51" s="60"/>
      <c r="AB51" s="60"/>
      <c r="AC51" s="60"/>
      <c r="AL51" s="59"/>
      <c r="AM51" s="353"/>
      <c r="AN51" s="353"/>
      <c r="AO51" s="4"/>
      <c r="AP51" s="4"/>
      <c r="AX51" s="257"/>
      <c r="AY51" s="257"/>
      <c r="AZ51" s="257"/>
      <c r="BA51" s="257"/>
      <c r="BB51" s="257"/>
      <c r="BC51" s="257"/>
      <c r="BD51" s="209"/>
      <c r="BE51" s="209"/>
    </row>
    <row r="52" spans="2:65" s="33" customFormat="1" ht="6" customHeight="1">
      <c r="L52" s="56"/>
      <c r="M52" s="60"/>
      <c r="N52" s="60"/>
      <c r="O52" s="60"/>
      <c r="P52" s="60"/>
      <c r="Q52" s="60"/>
      <c r="R52" s="60"/>
      <c r="S52" s="60"/>
      <c r="T52" s="60"/>
      <c r="U52" s="60"/>
      <c r="V52" s="60"/>
      <c r="W52" s="60"/>
      <c r="X52" s="60"/>
      <c r="Y52" s="60"/>
      <c r="Z52" s="60"/>
      <c r="AA52" s="60"/>
      <c r="AB52" s="60"/>
      <c r="AC52" s="60"/>
      <c r="AL52" s="59"/>
      <c r="AM52" s="59"/>
      <c r="AX52" s="257"/>
      <c r="AY52" s="257"/>
      <c r="AZ52" s="257"/>
      <c r="BA52" s="257"/>
      <c r="BB52" s="257"/>
      <c r="BC52" s="257"/>
      <c r="BD52" s="209"/>
      <c r="BE52" s="209"/>
    </row>
    <row r="53" spans="2:65" s="33" customFormat="1" ht="12.75" customHeight="1">
      <c r="B53" s="589" t="s">
        <v>2</v>
      </c>
      <c r="C53" s="590"/>
      <c r="D53" s="590"/>
      <c r="E53" s="590"/>
      <c r="F53" s="590"/>
      <c r="G53" s="590"/>
      <c r="H53" s="590"/>
      <c r="I53" s="590"/>
      <c r="J53" s="592" t="s">
        <v>10</v>
      </c>
      <c r="K53" s="592"/>
      <c r="L53" s="62" t="s">
        <v>3</v>
      </c>
      <c r="M53" s="592" t="s">
        <v>11</v>
      </c>
      <c r="N53" s="592"/>
      <c r="O53" s="593" t="s">
        <v>12</v>
      </c>
      <c r="P53" s="592"/>
      <c r="Q53" s="592"/>
      <c r="R53" s="592"/>
      <c r="S53" s="592"/>
      <c r="T53" s="592"/>
      <c r="U53" s="592" t="s">
        <v>13</v>
      </c>
      <c r="V53" s="592"/>
      <c r="W53" s="592"/>
      <c r="X53" s="56"/>
      <c r="Y53" s="56"/>
      <c r="Z53" s="56"/>
      <c r="AA53" s="56"/>
      <c r="AB53" s="56"/>
      <c r="AC53" s="56"/>
      <c r="AD53" s="34"/>
      <c r="AE53" s="34"/>
      <c r="AF53" s="34"/>
      <c r="AG53" s="34"/>
      <c r="AH53" s="34"/>
      <c r="AI53" s="34"/>
      <c r="AJ53" s="34"/>
      <c r="AK53" s="56"/>
      <c r="AL53" s="594">
        <f ca="1">$AL$9</f>
        <v>10</v>
      </c>
      <c r="AM53" s="595"/>
      <c r="AN53" s="628" t="s">
        <v>4</v>
      </c>
      <c r="AO53" s="628"/>
      <c r="AP53" s="595">
        <v>2</v>
      </c>
      <c r="AQ53" s="595"/>
      <c r="AR53" s="628" t="s">
        <v>5</v>
      </c>
      <c r="AS53" s="631"/>
      <c r="AT53" s="56"/>
      <c r="AU53" s="56"/>
      <c r="AX53" s="257"/>
      <c r="AY53" s="257"/>
      <c r="AZ53" s="257"/>
      <c r="BA53" s="257"/>
      <c r="BB53" s="257"/>
      <c r="BC53" s="257"/>
      <c r="BD53" s="209"/>
      <c r="BE53" s="209"/>
    </row>
    <row r="54" spans="2:65" s="33" customFormat="1" ht="13.5" customHeight="1">
      <c r="B54" s="590"/>
      <c r="C54" s="590"/>
      <c r="D54" s="590"/>
      <c r="E54" s="590"/>
      <c r="F54" s="590"/>
      <c r="G54" s="590"/>
      <c r="H54" s="590"/>
      <c r="I54" s="590"/>
      <c r="J54" s="609" t="str">
        <f>$J$10</f>
        <v>2</v>
      </c>
      <c r="K54" s="547" t="str">
        <f>$K$10</f>
        <v>5</v>
      </c>
      <c r="L54" s="611" t="str">
        <f>$L$10</f>
        <v>1</v>
      </c>
      <c r="M54" s="550" t="str">
        <f>$M$10</f>
        <v>0</v>
      </c>
      <c r="N54" s="547" t="str">
        <f>$N$10</f>
        <v>4</v>
      </c>
      <c r="O54" s="550" t="str">
        <f>$O$10</f>
        <v>9</v>
      </c>
      <c r="P54" s="544" t="str">
        <f>$P$10</f>
        <v>3</v>
      </c>
      <c r="Q54" s="544" t="str">
        <f>$Q$10</f>
        <v>7</v>
      </c>
      <c r="R54" s="544" t="str">
        <f>$R$10</f>
        <v>0</v>
      </c>
      <c r="S54" s="544" t="str">
        <f>$S$10</f>
        <v>2</v>
      </c>
      <c r="T54" s="547" t="str">
        <f>$T$10</f>
        <v>5</v>
      </c>
      <c r="U54" s="550">
        <f>$U$10</f>
        <v>0</v>
      </c>
      <c r="V54" s="544">
        <f>$V$10</f>
        <v>0</v>
      </c>
      <c r="W54" s="547">
        <f>$W$10</f>
        <v>0</v>
      </c>
      <c r="X54" s="56"/>
      <c r="Y54" s="56"/>
      <c r="Z54" s="56"/>
      <c r="AA54" s="56"/>
      <c r="AB54" s="56"/>
      <c r="AC54" s="56"/>
      <c r="AD54" s="34"/>
      <c r="AE54" s="34"/>
      <c r="AF54" s="34"/>
      <c r="AG54" s="34"/>
      <c r="AH54" s="34"/>
      <c r="AI54" s="34"/>
      <c r="AJ54" s="34"/>
      <c r="AK54" s="56"/>
      <c r="AL54" s="596"/>
      <c r="AM54" s="597"/>
      <c r="AN54" s="629"/>
      <c r="AO54" s="629"/>
      <c r="AP54" s="597"/>
      <c r="AQ54" s="597"/>
      <c r="AR54" s="629"/>
      <c r="AS54" s="632"/>
      <c r="AT54" s="56"/>
      <c r="AU54" s="56"/>
      <c r="AX54" s="257"/>
      <c r="AY54" s="257"/>
      <c r="AZ54" s="257"/>
      <c r="BA54" s="257"/>
      <c r="BB54" s="257"/>
      <c r="BC54" s="257"/>
      <c r="BD54" s="209"/>
      <c r="BE54" s="209"/>
    </row>
    <row r="55" spans="2:65" s="33" customFormat="1" ht="9" customHeight="1">
      <c r="B55" s="590"/>
      <c r="C55" s="590"/>
      <c r="D55" s="590"/>
      <c r="E55" s="590"/>
      <c r="F55" s="590"/>
      <c r="G55" s="590"/>
      <c r="H55" s="590"/>
      <c r="I55" s="590"/>
      <c r="J55" s="610"/>
      <c r="K55" s="548"/>
      <c r="L55" s="612"/>
      <c r="M55" s="551"/>
      <c r="N55" s="548"/>
      <c r="O55" s="551"/>
      <c r="P55" s="545"/>
      <c r="Q55" s="545"/>
      <c r="R55" s="545"/>
      <c r="S55" s="545"/>
      <c r="T55" s="548"/>
      <c r="U55" s="551"/>
      <c r="V55" s="545"/>
      <c r="W55" s="548"/>
      <c r="X55" s="56"/>
      <c r="Y55" s="56"/>
      <c r="Z55" s="56"/>
      <c r="AA55" s="56"/>
      <c r="AB55" s="56"/>
      <c r="AC55" s="56"/>
      <c r="AD55" s="34"/>
      <c r="AE55" s="34"/>
      <c r="AF55" s="34"/>
      <c r="AG55" s="34"/>
      <c r="AH55" s="34"/>
      <c r="AI55" s="34"/>
      <c r="AJ55" s="34"/>
      <c r="AK55" s="56"/>
      <c r="AL55" s="598"/>
      <c r="AM55" s="599"/>
      <c r="AN55" s="630"/>
      <c r="AO55" s="630"/>
      <c r="AP55" s="599"/>
      <c r="AQ55" s="599"/>
      <c r="AR55" s="630"/>
      <c r="AS55" s="633"/>
      <c r="AT55" s="56"/>
      <c r="AU55" s="56"/>
      <c r="AX55" s="257"/>
      <c r="AY55" s="257"/>
      <c r="AZ55" s="257"/>
      <c r="BA55" s="257"/>
      <c r="BB55" s="257"/>
      <c r="BC55" s="257"/>
      <c r="BD55" s="209"/>
      <c r="BE55" s="209"/>
    </row>
    <row r="56" spans="2:65" s="33" customFormat="1" ht="6" customHeight="1">
      <c r="B56" s="591"/>
      <c r="C56" s="591"/>
      <c r="D56" s="591"/>
      <c r="E56" s="591"/>
      <c r="F56" s="591"/>
      <c r="G56" s="591"/>
      <c r="H56" s="591"/>
      <c r="I56" s="591"/>
      <c r="J56" s="610"/>
      <c r="K56" s="549"/>
      <c r="L56" s="613"/>
      <c r="M56" s="552"/>
      <c r="N56" s="549"/>
      <c r="O56" s="552"/>
      <c r="P56" s="546"/>
      <c r="Q56" s="546"/>
      <c r="R56" s="546"/>
      <c r="S56" s="546"/>
      <c r="T56" s="549"/>
      <c r="U56" s="552"/>
      <c r="V56" s="546"/>
      <c r="W56" s="549"/>
      <c r="X56" s="56"/>
      <c r="Y56" s="56"/>
      <c r="Z56" s="56"/>
      <c r="AA56" s="56"/>
      <c r="AB56" s="56"/>
      <c r="AC56" s="56"/>
      <c r="AD56" s="56"/>
      <c r="AE56" s="56"/>
      <c r="AF56" s="56"/>
      <c r="AG56" s="56"/>
      <c r="AH56" s="56"/>
      <c r="AI56" s="56"/>
      <c r="AJ56" s="56"/>
      <c r="AK56" s="56"/>
      <c r="AN56" s="1"/>
      <c r="AO56" s="1"/>
      <c r="AP56" s="1"/>
      <c r="AQ56" s="1"/>
      <c r="AR56" s="1"/>
      <c r="AS56" s="1"/>
      <c r="AT56" s="56"/>
      <c r="AU56" s="56"/>
      <c r="AX56" s="257"/>
      <c r="AY56" s="257"/>
      <c r="AZ56" s="257"/>
      <c r="BA56" s="257"/>
      <c r="BB56" s="257"/>
      <c r="BC56" s="257"/>
      <c r="BD56" s="209"/>
      <c r="BE56" s="209"/>
    </row>
    <row r="57" spans="2:65" s="33" customFormat="1" ht="15" customHeight="1">
      <c r="B57" s="529" t="s">
        <v>51</v>
      </c>
      <c r="C57" s="530"/>
      <c r="D57" s="530"/>
      <c r="E57" s="530"/>
      <c r="F57" s="530"/>
      <c r="G57" s="530"/>
      <c r="H57" s="530"/>
      <c r="I57" s="531"/>
      <c r="J57" s="529" t="s">
        <v>6</v>
      </c>
      <c r="K57" s="530"/>
      <c r="L57" s="530"/>
      <c r="M57" s="530"/>
      <c r="N57" s="538"/>
      <c r="O57" s="541" t="s">
        <v>52</v>
      </c>
      <c r="P57" s="530"/>
      <c r="Q57" s="530"/>
      <c r="R57" s="530"/>
      <c r="S57" s="530"/>
      <c r="T57" s="530"/>
      <c r="U57" s="531"/>
      <c r="V57" s="63" t="s">
        <v>53</v>
      </c>
      <c r="W57" s="64"/>
      <c r="X57" s="64"/>
      <c r="Y57" s="553" t="s">
        <v>54</v>
      </c>
      <c r="Z57" s="553"/>
      <c r="AA57" s="553"/>
      <c r="AB57" s="553"/>
      <c r="AC57" s="553"/>
      <c r="AD57" s="553"/>
      <c r="AE57" s="553"/>
      <c r="AF57" s="553"/>
      <c r="AG57" s="553"/>
      <c r="AH57" s="553"/>
      <c r="AI57" s="64"/>
      <c r="AJ57" s="64"/>
      <c r="AK57" s="65"/>
      <c r="AL57" s="634" t="s">
        <v>251</v>
      </c>
      <c r="AM57" s="634"/>
      <c r="AN57" s="635" t="s">
        <v>33</v>
      </c>
      <c r="AO57" s="635"/>
      <c r="AP57" s="635"/>
      <c r="AQ57" s="635"/>
      <c r="AR57" s="635"/>
      <c r="AS57" s="636"/>
      <c r="AT57" s="56"/>
      <c r="AU57" s="56"/>
      <c r="AX57" s="257"/>
      <c r="AY57" s="257"/>
      <c r="AZ57" s="257"/>
      <c r="BA57" s="257"/>
      <c r="BB57" s="257"/>
      <c r="BC57" s="257"/>
      <c r="BD57" s="209"/>
      <c r="BE57" s="209"/>
    </row>
    <row r="58" spans="2:65" s="33" customFormat="1" ht="13.5" customHeight="1">
      <c r="B58" s="532"/>
      <c r="C58" s="533"/>
      <c r="D58" s="533"/>
      <c r="E58" s="533"/>
      <c r="F58" s="533"/>
      <c r="G58" s="533"/>
      <c r="H58" s="533"/>
      <c r="I58" s="534"/>
      <c r="J58" s="532"/>
      <c r="K58" s="533"/>
      <c r="L58" s="533"/>
      <c r="M58" s="533"/>
      <c r="N58" s="539"/>
      <c r="O58" s="542"/>
      <c r="P58" s="533"/>
      <c r="Q58" s="533"/>
      <c r="R58" s="533"/>
      <c r="S58" s="533"/>
      <c r="T58" s="533"/>
      <c r="U58" s="534"/>
      <c r="V58" s="557" t="s">
        <v>7</v>
      </c>
      <c r="W58" s="669"/>
      <c r="X58" s="669"/>
      <c r="Y58" s="670"/>
      <c r="Z58" s="563" t="s">
        <v>16</v>
      </c>
      <c r="AA58" s="564"/>
      <c r="AB58" s="564"/>
      <c r="AC58" s="565"/>
      <c r="AD58" s="690" t="s">
        <v>17</v>
      </c>
      <c r="AE58" s="691"/>
      <c r="AF58" s="691"/>
      <c r="AG58" s="692"/>
      <c r="AH58" s="575" t="s">
        <v>114</v>
      </c>
      <c r="AI58" s="576"/>
      <c r="AJ58" s="576"/>
      <c r="AK58" s="577"/>
      <c r="AL58" s="620" t="s">
        <v>252</v>
      </c>
      <c r="AM58" s="620"/>
      <c r="AN58" s="622" t="s">
        <v>19</v>
      </c>
      <c r="AO58" s="623"/>
      <c r="AP58" s="623"/>
      <c r="AQ58" s="623"/>
      <c r="AR58" s="624"/>
      <c r="AS58" s="625"/>
      <c r="AT58" s="56"/>
      <c r="AU58" s="56"/>
      <c r="AX58" s="257"/>
      <c r="AY58" s="314" t="s">
        <v>278</v>
      </c>
      <c r="AZ58" s="314" t="s">
        <v>278</v>
      </c>
      <c r="BA58" s="314" t="s">
        <v>276</v>
      </c>
      <c r="BB58" s="751" t="s">
        <v>277</v>
      </c>
      <c r="BC58" s="752"/>
      <c r="BD58" s="209"/>
      <c r="BE58" s="209"/>
    </row>
    <row r="59" spans="2:65" s="33" customFormat="1" ht="13.5" customHeight="1">
      <c r="B59" s="535"/>
      <c r="C59" s="536"/>
      <c r="D59" s="536"/>
      <c r="E59" s="536"/>
      <c r="F59" s="536"/>
      <c r="G59" s="536"/>
      <c r="H59" s="536"/>
      <c r="I59" s="537"/>
      <c r="J59" s="535"/>
      <c r="K59" s="536"/>
      <c r="L59" s="536"/>
      <c r="M59" s="536"/>
      <c r="N59" s="540"/>
      <c r="O59" s="543"/>
      <c r="P59" s="536"/>
      <c r="Q59" s="536"/>
      <c r="R59" s="536"/>
      <c r="S59" s="536"/>
      <c r="T59" s="536"/>
      <c r="U59" s="537"/>
      <c r="V59" s="671"/>
      <c r="W59" s="672"/>
      <c r="X59" s="672"/>
      <c r="Y59" s="673"/>
      <c r="Z59" s="566"/>
      <c r="AA59" s="567"/>
      <c r="AB59" s="567"/>
      <c r="AC59" s="568"/>
      <c r="AD59" s="693"/>
      <c r="AE59" s="694"/>
      <c r="AF59" s="694"/>
      <c r="AG59" s="695"/>
      <c r="AH59" s="578"/>
      <c r="AI59" s="579"/>
      <c r="AJ59" s="579"/>
      <c r="AK59" s="580"/>
      <c r="AL59" s="621"/>
      <c r="AM59" s="621"/>
      <c r="AN59" s="626"/>
      <c r="AO59" s="626"/>
      <c r="AP59" s="626"/>
      <c r="AQ59" s="626"/>
      <c r="AR59" s="626"/>
      <c r="AS59" s="627"/>
      <c r="AT59" s="56"/>
      <c r="AU59" s="56"/>
      <c r="AX59" s="257"/>
      <c r="AY59" s="315"/>
      <c r="AZ59" s="316" t="s">
        <v>272</v>
      </c>
      <c r="BA59" s="316" t="s">
        <v>275</v>
      </c>
      <c r="BB59" s="317" t="s">
        <v>273</v>
      </c>
      <c r="BC59" s="316" t="s">
        <v>272</v>
      </c>
      <c r="BD59" s="209"/>
      <c r="BE59" s="209"/>
      <c r="BL59" s="209" t="s">
        <v>286</v>
      </c>
      <c r="BM59" s="209" t="s">
        <v>179</v>
      </c>
    </row>
    <row r="60" spans="2:65" s="33" customFormat="1" ht="18" customHeight="1">
      <c r="B60" s="489"/>
      <c r="C60" s="490"/>
      <c r="D60" s="490"/>
      <c r="E60" s="490"/>
      <c r="F60" s="490"/>
      <c r="G60" s="490"/>
      <c r="H60" s="490"/>
      <c r="I60" s="491"/>
      <c r="J60" s="489"/>
      <c r="K60" s="490"/>
      <c r="L60" s="490"/>
      <c r="M60" s="490"/>
      <c r="N60" s="495"/>
      <c r="O60" s="351"/>
      <c r="P60" s="362" t="s">
        <v>45</v>
      </c>
      <c r="Q60" s="349"/>
      <c r="R60" s="362" t="s">
        <v>46</v>
      </c>
      <c r="S60" s="168"/>
      <c r="T60" s="497" t="s">
        <v>20</v>
      </c>
      <c r="U60" s="498"/>
      <c r="V60" s="499"/>
      <c r="W60" s="500"/>
      <c r="X60" s="500"/>
      <c r="Y60" s="74" t="s">
        <v>8</v>
      </c>
      <c r="Z60" s="131"/>
      <c r="AA60" s="132"/>
      <c r="AB60" s="132"/>
      <c r="AC60" s="133" t="s">
        <v>8</v>
      </c>
      <c r="AD60" s="131"/>
      <c r="AE60" s="132"/>
      <c r="AF60" s="132"/>
      <c r="AG60" s="134" t="s">
        <v>8</v>
      </c>
      <c r="AH60" s="483">
        <f>IF(V60="賃金で算定",V61+Z61-AD61,0)</f>
        <v>0</v>
      </c>
      <c r="AI60" s="484"/>
      <c r="AJ60" s="484"/>
      <c r="AK60" s="485"/>
      <c r="AL60" s="66"/>
      <c r="AM60" s="67"/>
      <c r="AN60" s="486"/>
      <c r="AO60" s="487"/>
      <c r="AP60" s="487"/>
      <c r="AQ60" s="487"/>
      <c r="AR60" s="487"/>
      <c r="AS60" s="134" t="s">
        <v>8</v>
      </c>
      <c r="AT60" s="56"/>
      <c r="AU60" s="56"/>
      <c r="AV60" s="53" t="str">
        <f>IF(OR(O60="",Q60=""),"", IF(O60&lt;20,DATE(O60+118,Q60,IF(S60="",1,S60)),DATE(O60+88,Q60,IF(S60="",1,S60))))</f>
        <v/>
      </c>
      <c r="AW60" s="55" t="str">
        <f>IF(AV60&lt;=設定シート!C$15,"昔",IF(AV60&lt;=設定シート!E$15,"上",IF(AV60&lt;=設定シート!G$15,"中","下")))</f>
        <v>下</v>
      </c>
      <c r="AX60" s="257">
        <f>IF(AV60&lt;=設定シート!$E$36,5,IF(AV60&lt;=設定シート!$I$36,7,IF(AV60&lt;=設定シート!$M$36,9,11)))</f>
        <v>11</v>
      </c>
      <c r="AY60" s="320"/>
      <c r="AZ60" s="318"/>
      <c r="BA60" s="322">
        <f>AN60</f>
        <v>0</v>
      </c>
      <c r="BB60" s="318"/>
      <c r="BC60" s="318"/>
      <c r="BD60" s="209"/>
      <c r="BE60" s="209"/>
      <c r="BL60" s="1"/>
      <c r="BM60" s="1"/>
    </row>
    <row r="61" spans="2:65" s="33" customFormat="1" ht="18" customHeight="1">
      <c r="B61" s="492"/>
      <c r="C61" s="493"/>
      <c r="D61" s="493"/>
      <c r="E61" s="493"/>
      <c r="F61" s="493"/>
      <c r="G61" s="493"/>
      <c r="H61" s="493"/>
      <c r="I61" s="494"/>
      <c r="J61" s="492"/>
      <c r="K61" s="493"/>
      <c r="L61" s="493"/>
      <c r="M61" s="493"/>
      <c r="N61" s="496"/>
      <c r="O61" s="352"/>
      <c r="P61" s="363" t="s">
        <v>45</v>
      </c>
      <c r="Q61" s="350"/>
      <c r="R61" s="363" t="s">
        <v>46</v>
      </c>
      <c r="S61" s="171"/>
      <c r="T61" s="522" t="s">
        <v>21</v>
      </c>
      <c r="U61" s="523"/>
      <c r="V61" s="524"/>
      <c r="W61" s="525"/>
      <c r="X61" s="525"/>
      <c r="Y61" s="526"/>
      <c r="Z61" s="527"/>
      <c r="AA61" s="528"/>
      <c r="AB61" s="528"/>
      <c r="AC61" s="528"/>
      <c r="AD61" s="527"/>
      <c r="AE61" s="528"/>
      <c r="AF61" s="528"/>
      <c r="AG61" s="614"/>
      <c r="AH61" s="472">
        <f>IF(V60="賃金で算定",0,V61+Z61-AD61)</f>
        <v>0</v>
      </c>
      <c r="AI61" s="472"/>
      <c r="AJ61" s="472"/>
      <c r="AK61" s="473"/>
      <c r="AL61" s="479">
        <f>IF(V60="賃金で算定","賃金で算定",IF(OR(V61=0,$F78="",AV60=""),0,IF(AW60="昔",VLOOKUP($F78,労務比率,AX60,FALSE),IF(AW60="上",VLOOKUP($F78,労務比率,AX60,FALSE),IF(AW60="中",VLOOKUP($F78,労務比率,AX60,FALSE),VLOOKUP($F78,労務比率,AX60,FALSE))))))</f>
        <v>0</v>
      </c>
      <c r="AM61" s="480"/>
      <c r="AN61" s="481">
        <f>IF(V60="賃金で算定",0,INT(AH61*AL61/100))</f>
        <v>0</v>
      </c>
      <c r="AO61" s="482"/>
      <c r="AP61" s="482"/>
      <c r="AQ61" s="482"/>
      <c r="AR61" s="482"/>
      <c r="AS61" s="38"/>
      <c r="AT61" s="56"/>
      <c r="AU61" s="56"/>
      <c r="AV61" s="53"/>
      <c r="AW61" s="55"/>
      <c r="AX61" s="257"/>
      <c r="AY61" s="321">
        <f>AH61</f>
        <v>0</v>
      </c>
      <c r="AZ61" s="319">
        <f>IF(AV60&lt;=設定シート!C$85,AH61,IF(AND(AV60&gt;=設定シート!E$85,AV60&lt;=設定シート!G$85),AH61*105/108,AH61))</f>
        <v>0</v>
      </c>
      <c r="BA61" s="316"/>
      <c r="BB61" s="319">
        <f>IF($AL61="賃金で算定",0,INT(AY61*$AL61/100))</f>
        <v>0</v>
      </c>
      <c r="BC61" s="319">
        <f>IF(AY61=AZ61,BB61,AZ61*$AL61/100)</f>
        <v>0</v>
      </c>
      <c r="BD61" s="209"/>
      <c r="BE61" s="209"/>
      <c r="BL61" s="209">
        <f>IF(AY61=AZ61,0,1)</f>
        <v>0</v>
      </c>
      <c r="BM61" s="209" t="str">
        <f>IF(BL61=1,AL61,"")</f>
        <v/>
      </c>
    </row>
    <row r="62" spans="2:65" s="33" customFormat="1" ht="18" customHeight="1">
      <c r="B62" s="489"/>
      <c r="C62" s="490"/>
      <c r="D62" s="490"/>
      <c r="E62" s="490"/>
      <c r="F62" s="490"/>
      <c r="G62" s="490"/>
      <c r="H62" s="490"/>
      <c r="I62" s="491"/>
      <c r="J62" s="489"/>
      <c r="K62" s="490"/>
      <c r="L62" s="490"/>
      <c r="M62" s="490"/>
      <c r="N62" s="495"/>
      <c r="O62" s="351"/>
      <c r="P62" s="362" t="s">
        <v>45</v>
      </c>
      <c r="Q62" s="349"/>
      <c r="R62" s="362" t="s">
        <v>46</v>
      </c>
      <c r="S62" s="168"/>
      <c r="T62" s="497" t="s">
        <v>47</v>
      </c>
      <c r="U62" s="498"/>
      <c r="V62" s="499"/>
      <c r="W62" s="500"/>
      <c r="X62" s="500"/>
      <c r="Y62" s="75"/>
      <c r="Z62" s="40"/>
      <c r="AA62" s="41"/>
      <c r="AB62" s="41"/>
      <c r="AC62" s="42"/>
      <c r="AD62" s="40"/>
      <c r="AE62" s="41"/>
      <c r="AF62" s="41"/>
      <c r="AG62" s="47"/>
      <c r="AH62" s="483">
        <f>IF(V62="賃金で算定",V63+Z63-AD63,0)</f>
        <v>0</v>
      </c>
      <c r="AI62" s="484"/>
      <c r="AJ62" s="484"/>
      <c r="AK62" s="485"/>
      <c r="AL62" s="66"/>
      <c r="AM62" s="67"/>
      <c r="AN62" s="486"/>
      <c r="AO62" s="487"/>
      <c r="AP62" s="487"/>
      <c r="AQ62" s="487"/>
      <c r="AR62" s="487"/>
      <c r="AS62" s="39"/>
      <c r="AT62" s="56"/>
      <c r="AU62" s="56"/>
      <c r="AV62" s="53" t="str">
        <f>IF(OR(O62="",Q62=""),"", IF(O62&lt;20,DATE(O62+118,Q62,IF(S62="",1,S62)),DATE(O62+88,Q62,IF(S62="",1,S62))))</f>
        <v/>
      </c>
      <c r="AW62" s="55" t="str">
        <f>IF(AV62&lt;=設定シート!C$15,"昔",IF(AV62&lt;=設定シート!E$15,"上",IF(AV62&lt;=設定シート!G$15,"中","下")))</f>
        <v>下</v>
      </c>
      <c r="AX62" s="257">
        <f>IF(AV62&lt;=設定シート!$E$36,5,IF(AV62&lt;=設定シート!$I$36,7,IF(AV62&lt;=設定シート!$M$36,9,11)))</f>
        <v>11</v>
      </c>
      <c r="AY62" s="320"/>
      <c r="AZ62" s="318"/>
      <c r="BA62" s="322">
        <f t="shared" ref="BA62" si="9">AN62</f>
        <v>0</v>
      </c>
      <c r="BB62" s="318"/>
      <c r="BC62" s="318"/>
      <c r="BD62" s="209"/>
      <c r="BE62" s="209"/>
      <c r="BL62" s="209"/>
      <c r="BM62" s="209"/>
    </row>
    <row r="63" spans="2:65" s="33" customFormat="1" ht="18" customHeight="1">
      <c r="B63" s="492"/>
      <c r="C63" s="493"/>
      <c r="D63" s="493"/>
      <c r="E63" s="493"/>
      <c r="F63" s="493"/>
      <c r="G63" s="493"/>
      <c r="H63" s="493"/>
      <c r="I63" s="494"/>
      <c r="J63" s="492"/>
      <c r="K63" s="493"/>
      <c r="L63" s="493"/>
      <c r="M63" s="493"/>
      <c r="N63" s="496"/>
      <c r="O63" s="352"/>
      <c r="P63" s="363" t="s">
        <v>45</v>
      </c>
      <c r="Q63" s="350"/>
      <c r="R63" s="363" t="s">
        <v>46</v>
      </c>
      <c r="S63" s="171"/>
      <c r="T63" s="522" t="s">
        <v>48</v>
      </c>
      <c r="U63" s="523"/>
      <c r="V63" s="524"/>
      <c r="W63" s="525"/>
      <c r="X63" s="525"/>
      <c r="Y63" s="526"/>
      <c r="Z63" s="527"/>
      <c r="AA63" s="528"/>
      <c r="AB63" s="528"/>
      <c r="AC63" s="528"/>
      <c r="AD63" s="527"/>
      <c r="AE63" s="528"/>
      <c r="AF63" s="528"/>
      <c r="AG63" s="614"/>
      <c r="AH63" s="472">
        <f>IF(V62="賃金で算定",0,V63+Z63-AD63)</f>
        <v>0</v>
      </c>
      <c r="AI63" s="472"/>
      <c r="AJ63" s="472"/>
      <c r="AK63" s="473"/>
      <c r="AL63" s="479">
        <f>IF(V62="賃金で算定","賃金で算定",IF(OR(V63=0,$F78="",AV62=""),0,IF(AW62="昔",VLOOKUP($F78,労務比率,AX62,FALSE),IF(AW62="上",VLOOKUP($F78,労務比率,AX62,FALSE),IF(AW62="中",VLOOKUP($F78,労務比率,AX62,FALSE),VLOOKUP($F78,労務比率,AX62,FALSE))))))</f>
        <v>0</v>
      </c>
      <c r="AM63" s="480"/>
      <c r="AN63" s="481">
        <f>IF(V62="賃金で算定",0,INT(AH63*AL63/100))</f>
        <v>0</v>
      </c>
      <c r="AO63" s="482"/>
      <c r="AP63" s="482"/>
      <c r="AQ63" s="482"/>
      <c r="AR63" s="482"/>
      <c r="AS63" s="38"/>
      <c r="AT63" s="56"/>
      <c r="AU63" s="56"/>
      <c r="AV63" s="53"/>
      <c r="AW63" s="55"/>
      <c r="AX63" s="257"/>
      <c r="AY63" s="321">
        <f t="shared" ref="AY63" si="10">AH63</f>
        <v>0</v>
      </c>
      <c r="AZ63" s="319">
        <f>IF(AV62&lt;=設定シート!C$85,AH63,IF(AND(AV62&gt;=設定シート!E$85,AV62&lt;=設定シート!G$85),AH63*105/108,AH63))</f>
        <v>0</v>
      </c>
      <c r="BA63" s="316"/>
      <c r="BB63" s="319">
        <f t="shared" ref="BB63" si="11">IF($AL63="賃金で算定",0,INT(AY63*$AL63/100))</f>
        <v>0</v>
      </c>
      <c r="BC63" s="319">
        <f>IF(AY63=AZ63,BB63,AZ63*$AL63/100)</f>
        <v>0</v>
      </c>
      <c r="BD63" s="209"/>
      <c r="BE63" s="209"/>
      <c r="BL63" s="209">
        <f>IF(AY63=AZ63,0,1)</f>
        <v>0</v>
      </c>
      <c r="BM63" s="209" t="str">
        <f>IF(BL63=1,AL63,"")</f>
        <v/>
      </c>
    </row>
    <row r="64" spans="2:65" s="33" customFormat="1" ht="18" customHeight="1">
      <c r="B64" s="489"/>
      <c r="C64" s="490"/>
      <c r="D64" s="490"/>
      <c r="E64" s="490"/>
      <c r="F64" s="490"/>
      <c r="G64" s="490"/>
      <c r="H64" s="490"/>
      <c r="I64" s="491"/>
      <c r="J64" s="489"/>
      <c r="K64" s="490"/>
      <c r="L64" s="490"/>
      <c r="M64" s="490"/>
      <c r="N64" s="495"/>
      <c r="O64" s="351"/>
      <c r="P64" s="362" t="s">
        <v>45</v>
      </c>
      <c r="Q64" s="349"/>
      <c r="R64" s="362" t="s">
        <v>46</v>
      </c>
      <c r="S64" s="168"/>
      <c r="T64" s="497" t="s">
        <v>47</v>
      </c>
      <c r="U64" s="498"/>
      <c r="V64" s="499"/>
      <c r="W64" s="500"/>
      <c r="X64" s="500"/>
      <c r="Y64" s="75"/>
      <c r="Z64" s="40"/>
      <c r="AA64" s="41"/>
      <c r="AB64" s="41"/>
      <c r="AC64" s="42"/>
      <c r="AD64" s="40"/>
      <c r="AE64" s="41"/>
      <c r="AF64" s="41"/>
      <c r="AG64" s="47"/>
      <c r="AH64" s="483">
        <f>IF(V64="賃金で算定",V65+Z65-AD65,0)</f>
        <v>0</v>
      </c>
      <c r="AI64" s="484"/>
      <c r="AJ64" s="484"/>
      <c r="AK64" s="485"/>
      <c r="AL64" s="66"/>
      <c r="AM64" s="67"/>
      <c r="AN64" s="486"/>
      <c r="AO64" s="487"/>
      <c r="AP64" s="487"/>
      <c r="AQ64" s="487"/>
      <c r="AR64" s="487"/>
      <c r="AS64" s="39"/>
      <c r="AT64" s="56"/>
      <c r="AU64" s="56"/>
      <c r="AV64" s="53" t="str">
        <f>IF(OR(O64="",Q64=""),"", IF(O64&lt;20,DATE(O64+118,Q64,IF(S64="",1,S64)),DATE(O64+88,Q64,IF(S64="",1,S64))))</f>
        <v/>
      </c>
      <c r="AW64" s="55" t="str">
        <f>IF(AV64&lt;=設定シート!C$15,"昔",IF(AV64&lt;=設定シート!E$15,"上",IF(AV64&lt;=設定シート!G$15,"中","下")))</f>
        <v>下</v>
      </c>
      <c r="AX64" s="257">
        <f>IF(AV64&lt;=設定シート!$E$36,5,IF(AV64&lt;=設定シート!$I$36,7,IF(AV64&lt;=設定シート!$M$36,9,11)))</f>
        <v>11</v>
      </c>
      <c r="AY64" s="320"/>
      <c r="AZ64" s="318"/>
      <c r="BA64" s="322">
        <f t="shared" ref="BA64" si="12">AN64</f>
        <v>0</v>
      </c>
      <c r="BB64" s="318"/>
      <c r="BC64" s="318"/>
      <c r="BD64" s="209"/>
      <c r="BE64" s="209"/>
      <c r="BL64" s="1"/>
      <c r="BM64" s="1"/>
    </row>
    <row r="65" spans="2:65" s="33" customFormat="1" ht="18" customHeight="1">
      <c r="B65" s="492"/>
      <c r="C65" s="493"/>
      <c r="D65" s="493"/>
      <c r="E65" s="493"/>
      <c r="F65" s="493"/>
      <c r="G65" s="493"/>
      <c r="H65" s="493"/>
      <c r="I65" s="494"/>
      <c r="J65" s="492"/>
      <c r="K65" s="493"/>
      <c r="L65" s="493"/>
      <c r="M65" s="493"/>
      <c r="N65" s="496"/>
      <c r="O65" s="352"/>
      <c r="P65" s="363" t="s">
        <v>45</v>
      </c>
      <c r="Q65" s="350"/>
      <c r="R65" s="363" t="s">
        <v>46</v>
      </c>
      <c r="S65" s="171"/>
      <c r="T65" s="522" t="s">
        <v>48</v>
      </c>
      <c r="U65" s="523"/>
      <c r="V65" s="524"/>
      <c r="W65" s="525"/>
      <c r="X65" s="525"/>
      <c r="Y65" s="526"/>
      <c r="Z65" s="524"/>
      <c r="AA65" s="525"/>
      <c r="AB65" s="525"/>
      <c r="AC65" s="525"/>
      <c r="AD65" s="524"/>
      <c r="AE65" s="525"/>
      <c r="AF65" s="525"/>
      <c r="AG65" s="526"/>
      <c r="AH65" s="472">
        <f>IF(V64="賃金で算定",0,V65+Z65-AD65)</f>
        <v>0</v>
      </c>
      <c r="AI65" s="472"/>
      <c r="AJ65" s="472"/>
      <c r="AK65" s="473"/>
      <c r="AL65" s="479">
        <f>IF(V64="賃金で算定","賃金で算定",IF(OR(V65=0,$F78="",AV64=""),0,IF(AW64="昔",VLOOKUP($F78,労務比率,AX64,FALSE),IF(AW64="上",VLOOKUP($F78,労務比率,AX64,FALSE),IF(AW64="中",VLOOKUP($F78,労務比率,AX64,FALSE),VLOOKUP($F78,労務比率,AX64,FALSE))))))</f>
        <v>0</v>
      </c>
      <c r="AM65" s="480"/>
      <c r="AN65" s="481">
        <f>IF(V64="賃金で算定",0,INT(AH65*AL65/100))</f>
        <v>0</v>
      </c>
      <c r="AO65" s="482"/>
      <c r="AP65" s="482"/>
      <c r="AQ65" s="482"/>
      <c r="AR65" s="482"/>
      <c r="AS65" s="38"/>
      <c r="AT65" s="56"/>
      <c r="AU65" s="56"/>
      <c r="AV65" s="53"/>
      <c r="AW65" s="55"/>
      <c r="AX65" s="257"/>
      <c r="AY65" s="321">
        <f t="shared" ref="AY65" si="13">AH65</f>
        <v>0</v>
      </c>
      <c r="AZ65" s="319">
        <f>IF(AV64&lt;=設定シート!C$85,AH65,IF(AND(AV64&gt;=設定シート!E$85,AV64&lt;=設定シート!G$85),AH65*105/108,AH65))</f>
        <v>0</v>
      </c>
      <c r="BA65" s="316"/>
      <c r="BB65" s="319">
        <f t="shared" ref="BB65" si="14">IF($AL65="賃金で算定",0,INT(AY65*$AL65/100))</f>
        <v>0</v>
      </c>
      <c r="BC65" s="319">
        <f>IF(AY65=AZ65,BB65,AZ65*$AL65/100)</f>
        <v>0</v>
      </c>
      <c r="BD65" s="209"/>
      <c r="BE65" s="209"/>
      <c r="BL65" s="209">
        <f>IF(AY65=AZ65,0,1)</f>
        <v>0</v>
      </c>
      <c r="BM65" s="209" t="str">
        <f>IF(BL65=1,AL65,"")</f>
        <v/>
      </c>
    </row>
    <row r="66" spans="2:65" s="33" customFormat="1" ht="18" customHeight="1">
      <c r="B66" s="489"/>
      <c r="C66" s="490"/>
      <c r="D66" s="490"/>
      <c r="E66" s="490"/>
      <c r="F66" s="490"/>
      <c r="G66" s="490"/>
      <c r="H66" s="490"/>
      <c r="I66" s="491"/>
      <c r="J66" s="489"/>
      <c r="K66" s="490"/>
      <c r="L66" s="490"/>
      <c r="M66" s="490"/>
      <c r="N66" s="495"/>
      <c r="O66" s="351"/>
      <c r="P66" s="362" t="s">
        <v>45</v>
      </c>
      <c r="Q66" s="349"/>
      <c r="R66" s="362" t="s">
        <v>46</v>
      </c>
      <c r="S66" s="168"/>
      <c r="T66" s="497" t="s">
        <v>20</v>
      </c>
      <c r="U66" s="498"/>
      <c r="V66" s="499"/>
      <c r="W66" s="500"/>
      <c r="X66" s="500"/>
      <c r="Y66" s="76"/>
      <c r="Z66" s="36"/>
      <c r="AA66" s="37"/>
      <c r="AB66" s="37"/>
      <c r="AC66" s="48"/>
      <c r="AD66" s="36"/>
      <c r="AE66" s="37"/>
      <c r="AF66" s="37"/>
      <c r="AG66" s="49"/>
      <c r="AH66" s="483">
        <f>IF(V66="賃金で算定",V67+Z67-AD67,0)</f>
        <v>0</v>
      </c>
      <c r="AI66" s="484"/>
      <c r="AJ66" s="484"/>
      <c r="AK66" s="485"/>
      <c r="AL66" s="66"/>
      <c r="AM66" s="67"/>
      <c r="AN66" s="486"/>
      <c r="AO66" s="487"/>
      <c r="AP66" s="487"/>
      <c r="AQ66" s="487"/>
      <c r="AR66" s="487"/>
      <c r="AS66" s="39"/>
      <c r="AT66" s="56"/>
      <c r="AU66" s="56"/>
      <c r="AV66" s="53" t="str">
        <f>IF(OR(O66="",Q66=""),"", IF(O66&lt;20,DATE(O66+118,Q66,IF(S66="",1,S66)),DATE(O66+88,Q66,IF(S66="",1,S66))))</f>
        <v/>
      </c>
      <c r="AW66" s="55" t="str">
        <f>IF(AV66&lt;=設定シート!C$15,"昔",IF(AV66&lt;=設定シート!E$15,"上",IF(AV66&lt;=設定シート!G$15,"中","下")))</f>
        <v>下</v>
      </c>
      <c r="AX66" s="257">
        <f>IF(AV66&lt;=設定シート!$E$36,5,IF(AV66&lt;=設定シート!$I$36,7,IF(AV66&lt;=設定シート!$M$36,9,11)))</f>
        <v>11</v>
      </c>
      <c r="AY66" s="320"/>
      <c r="AZ66" s="318"/>
      <c r="BA66" s="322">
        <f t="shared" ref="BA66" si="15">AN66</f>
        <v>0</v>
      </c>
      <c r="BB66" s="318"/>
      <c r="BC66" s="318"/>
      <c r="BD66" s="209"/>
      <c r="BE66" s="209"/>
      <c r="BL66" s="1"/>
      <c r="BM66" s="1"/>
    </row>
    <row r="67" spans="2:65" s="33" customFormat="1" ht="18" customHeight="1">
      <c r="B67" s="492"/>
      <c r="C67" s="493"/>
      <c r="D67" s="493"/>
      <c r="E67" s="493"/>
      <c r="F67" s="493"/>
      <c r="G67" s="493"/>
      <c r="H67" s="493"/>
      <c r="I67" s="494"/>
      <c r="J67" s="492"/>
      <c r="K67" s="493"/>
      <c r="L67" s="493"/>
      <c r="M67" s="493"/>
      <c r="N67" s="496"/>
      <c r="O67" s="352"/>
      <c r="P67" s="363" t="s">
        <v>45</v>
      </c>
      <c r="Q67" s="350"/>
      <c r="R67" s="363" t="s">
        <v>46</v>
      </c>
      <c r="S67" s="171"/>
      <c r="T67" s="522" t="s">
        <v>21</v>
      </c>
      <c r="U67" s="523"/>
      <c r="V67" s="524"/>
      <c r="W67" s="525"/>
      <c r="X67" s="525"/>
      <c r="Y67" s="526"/>
      <c r="Z67" s="527"/>
      <c r="AA67" s="528"/>
      <c r="AB67" s="528"/>
      <c r="AC67" s="528"/>
      <c r="AD67" s="527"/>
      <c r="AE67" s="528"/>
      <c r="AF67" s="528"/>
      <c r="AG67" s="614"/>
      <c r="AH67" s="472">
        <f>IF(V66="賃金で算定",0,V67+Z67-AD67)</f>
        <v>0</v>
      </c>
      <c r="AI67" s="472"/>
      <c r="AJ67" s="472"/>
      <c r="AK67" s="473"/>
      <c r="AL67" s="479">
        <f>IF(V66="賃金で算定","賃金で算定",IF(OR(V67=0,$F78="",AV66=""),0,IF(AW66="昔",VLOOKUP($F78,労務比率,AX66,FALSE),IF(AW66="上",VLOOKUP($F78,労務比率,AX66,FALSE),IF(AW66="中",VLOOKUP($F78,労務比率,AX66,FALSE),VLOOKUP($F78,労務比率,AX66,FALSE))))))</f>
        <v>0</v>
      </c>
      <c r="AM67" s="480"/>
      <c r="AN67" s="481">
        <f>IF(V66="賃金で算定",0,INT(AH67*AL67/100))</f>
        <v>0</v>
      </c>
      <c r="AO67" s="482"/>
      <c r="AP67" s="482"/>
      <c r="AQ67" s="482"/>
      <c r="AR67" s="482"/>
      <c r="AS67" s="38"/>
      <c r="AT67" s="56"/>
      <c r="AU67" s="56"/>
      <c r="AV67" s="53"/>
      <c r="AW67" s="55"/>
      <c r="AX67" s="257"/>
      <c r="AY67" s="321">
        <f t="shared" ref="AY67" si="16">AH67</f>
        <v>0</v>
      </c>
      <c r="AZ67" s="319">
        <f>IF(AV66&lt;=設定シート!C$85,AH67,IF(AND(AV66&gt;=設定シート!E$85,AV66&lt;=設定シート!G$85),AH67*105/108,AH67))</f>
        <v>0</v>
      </c>
      <c r="BA67" s="316"/>
      <c r="BB67" s="319">
        <f t="shared" ref="BB67" si="17">IF($AL67="賃金で算定",0,INT(AY67*$AL67/100))</f>
        <v>0</v>
      </c>
      <c r="BC67" s="319">
        <f>IF(AY67=AZ67,BB67,AZ67*$AL67/100)</f>
        <v>0</v>
      </c>
      <c r="BD67" s="209"/>
      <c r="BE67" s="209"/>
      <c r="BL67" s="209">
        <f>IF(AY67=AZ67,0,1)</f>
        <v>0</v>
      </c>
      <c r="BM67" s="209" t="str">
        <f>IF(BL67=1,AL67,"")</f>
        <v/>
      </c>
    </row>
    <row r="68" spans="2:65" s="33" customFormat="1" ht="18" customHeight="1">
      <c r="B68" s="489"/>
      <c r="C68" s="490"/>
      <c r="D68" s="490"/>
      <c r="E68" s="490"/>
      <c r="F68" s="490"/>
      <c r="G68" s="490"/>
      <c r="H68" s="490"/>
      <c r="I68" s="491"/>
      <c r="J68" s="489"/>
      <c r="K68" s="490"/>
      <c r="L68" s="490"/>
      <c r="M68" s="490"/>
      <c r="N68" s="495"/>
      <c r="O68" s="351"/>
      <c r="P68" s="362" t="s">
        <v>45</v>
      </c>
      <c r="Q68" s="349"/>
      <c r="R68" s="362" t="s">
        <v>46</v>
      </c>
      <c r="S68" s="168"/>
      <c r="T68" s="497" t="s">
        <v>47</v>
      </c>
      <c r="U68" s="498"/>
      <c r="V68" s="499"/>
      <c r="W68" s="500"/>
      <c r="X68" s="500"/>
      <c r="Y68" s="75"/>
      <c r="Z68" s="40"/>
      <c r="AA68" s="41"/>
      <c r="AB68" s="41"/>
      <c r="AC68" s="42"/>
      <c r="AD68" s="40"/>
      <c r="AE68" s="41"/>
      <c r="AF68" s="41"/>
      <c r="AG68" s="47"/>
      <c r="AH68" s="483">
        <f>IF(V68="賃金で算定",V69+Z69-AD69,0)</f>
        <v>0</v>
      </c>
      <c r="AI68" s="484"/>
      <c r="AJ68" s="484"/>
      <c r="AK68" s="485"/>
      <c r="AL68" s="66"/>
      <c r="AM68" s="67"/>
      <c r="AN68" s="486"/>
      <c r="AO68" s="487"/>
      <c r="AP68" s="487"/>
      <c r="AQ68" s="487"/>
      <c r="AR68" s="487"/>
      <c r="AS68" s="39"/>
      <c r="AT68" s="56"/>
      <c r="AU68" s="56"/>
      <c r="AV68" s="53" t="str">
        <f>IF(OR(O68="",Q68=""),"", IF(O68&lt;20,DATE(O68+118,Q68,IF(S68="",1,S68)),DATE(O68+88,Q68,IF(S68="",1,S68))))</f>
        <v/>
      </c>
      <c r="AW68" s="55" t="str">
        <f>IF(AV68&lt;=設定シート!C$15,"昔",IF(AV68&lt;=設定シート!E$15,"上",IF(AV68&lt;=設定シート!G$15,"中","下")))</f>
        <v>下</v>
      </c>
      <c r="AX68" s="257">
        <f>IF(AV68&lt;=設定シート!$E$36,5,IF(AV68&lt;=設定シート!$I$36,7,IF(AV68&lt;=設定シート!$M$36,9,11)))</f>
        <v>11</v>
      </c>
      <c r="AY68" s="320"/>
      <c r="AZ68" s="318"/>
      <c r="BA68" s="322">
        <f t="shared" ref="BA68" si="18">AN68</f>
        <v>0</v>
      </c>
      <c r="BB68" s="318"/>
      <c r="BC68" s="318"/>
      <c r="BD68" s="209"/>
      <c r="BE68" s="209"/>
      <c r="BL68" s="1"/>
      <c r="BM68" s="1"/>
    </row>
    <row r="69" spans="2:65" s="33" customFormat="1" ht="18" customHeight="1">
      <c r="B69" s="492"/>
      <c r="C69" s="493"/>
      <c r="D69" s="493"/>
      <c r="E69" s="493"/>
      <c r="F69" s="493"/>
      <c r="G69" s="493"/>
      <c r="H69" s="493"/>
      <c r="I69" s="494"/>
      <c r="J69" s="492"/>
      <c r="K69" s="493"/>
      <c r="L69" s="493"/>
      <c r="M69" s="493"/>
      <c r="N69" s="496"/>
      <c r="O69" s="352"/>
      <c r="P69" s="363" t="s">
        <v>45</v>
      </c>
      <c r="Q69" s="350"/>
      <c r="R69" s="363" t="s">
        <v>46</v>
      </c>
      <c r="S69" s="171"/>
      <c r="T69" s="522" t="s">
        <v>48</v>
      </c>
      <c r="U69" s="523"/>
      <c r="V69" s="524"/>
      <c r="W69" s="525"/>
      <c r="X69" s="525"/>
      <c r="Y69" s="526"/>
      <c r="Z69" s="524"/>
      <c r="AA69" s="525"/>
      <c r="AB69" s="525"/>
      <c r="AC69" s="525"/>
      <c r="AD69" s="527"/>
      <c r="AE69" s="528"/>
      <c r="AF69" s="528"/>
      <c r="AG69" s="614"/>
      <c r="AH69" s="472">
        <f>IF(V68="賃金で算定",0,V69+Z69-AD69)</f>
        <v>0</v>
      </c>
      <c r="AI69" s="472"/>
      <c r="AJ69" s="472"/>
      <c r="AK69" s="473"/>
      <c r="AL69" s="479">
        <f>IF(V68="賃金で算定","賃金で算定",IF(OR(V69=0,$F78="",AV68=""),0,IF(AW68="昔",VLOOKUP($F78,労務比率,AX68,FALSE),IF(AW68="上",VLOOKUP($F78,労務比率,AX68,FALSE),IF(AW68="中",VLOOKUP($F78,労務比率,AX68,FALSE),VLOOKUP($F78,労務比率,AX68,FALSE))))))</f>
        <v>0</v>
      </c>
      <c r="AM69" s="480"/>
      <c r="AN69" s="481">
        <f>IF(V68="賃金で算定",0,INT(AH69*AL69/100))</f>
        <v>0</v>
      </c>
      <c r="AO69" s="482"/>
      <c r="AP69" s="482"/>
      <c r="AQ69" s="482"/>
      <c r="AR69" s="482"/>
      <c r="AS69" s="38"/>
      <c r="AT69" s="56"/>
      <c r="AU69" s="56"/>
      <c r="AV69" s="53"/>
      <c r="AW69" s="55"/>
      <c r="AX69" s="257"/>
      <c r="AY69" s="321">
        <f t="shared" ref="AY69" si="19">AH69</f>
        <v>0</v>
      </c>
      <c r="AZ69" s="319">
        <f>IF(AV68&lt;=設定シート!C$85,AH69,IF(AND(AV68&gt;=設定シート!E$85,AV68&lt;=設定シート!G$85),AH69*105/108,AH69))</f>
        <v>0</v>
      </c>
      <c r="BA69" s="316"/>
      <c r="BB69" s="319">
        <f t="shared" ref="BB69" si="20">IF($AL69="賃金で算定",0,INT(AY69*$AL69/100))</f>
        <v>0</v>
      </c>
      <c r="BC69" s="319">
        <f>IF(AY69=AZ69,BB69,AZ69*$AL69/100)</f>
        <v>0</v>
      </c>
      <c r="BD69" s="209"/>
      <c r="BE69" s="209"/>
      <c r="BL69" s="209">
        <f>IF(AY69=AZ69,0,1)</f>
        <v>0</v>
      </c>
      <c r="BM69" s="209" t="str">
        <f>IF(BL69=1,AL69,"")</f>
        <v/>
      </c>
    </row>
    <row r="70" spans="2:65" s="33" customFormat="1" ht="18" customHeight="1">
      <c r="B70" s="489"/>
      <c r="C70" s="490"/>
      <c r="D70" s="490"/>
      <c r="E70" s="490"/>
      <c r="F70" s="490"/>
      <c r="G70" s="490"/>
      <c r="H70" s="490"/>
      <c r="I70" s="491"/>
      <c r="J70" s="489"/>
      <c r="K70" s="490"/>
      <c r="L70" s="490"/>
      <c r="M70" s="490"/>
      <c r="N70" s="495"/>
      <c r="O70" s="351"/>
      <c r="P70" s="362" t="s">
        <v>45</v>
      </c>
      <c r="Q70" s="349"/>
      <c r="R70" s="362" t="s">
        <v>46</v>
      </c>
      <c r="S70" s="168"/>
      <c r="T70" s="497" t="s">
        <v>47</v>
      </c>
      <c r="U70" s="498"/>
      <c r="V70" s="499"/>
      <c r="W70" s="500"/>
      <c r="X70" s="500"/>
      <c r="Y70" s="75"/>
      <c r="Z70" s="40"/>
      <c r="AA70" s="41"/>
      <c r="AB70" s="41"/>
      <c r="AC70" s="42"/>
      <c r="AD70" s="40"/>
      <c r="AE70" s="41"/>
      <c r="AF70" s="41"/>
      <c r="AG70" s="47"/>
      <c r="AH70" s="483">
        <f>IF(V70="賃金で算定",V71+Z71-AD71,0)</f>
        <v>0</v>
      </c>
      <c r="AI70" s="484"/>
      <c r="AJ70" s="484"/>
      <c r="AK70" s="485"/>
      <c r="AL70" s="66"/>
      <c r="AM70" s="67"/>
      <c r="AN70" s="486"/>
      <c r="AO70" s="487"/>
      <c r="AP70" s="487"/>
      <c r="AQ70" s="487"/>
      <c r="AR70" s="487"/>
      <c r="AS70" s="39"/>
      <c r="AT70" s="56"/>
      <c r="AU70" s="56"/>
      <c r="AV70" s="53" t="str">
        <f>IF(OR(O70="",Q70=""),"", IF(O70&lt;20,DATE(O70+118,Q70,IF(S70="",1,S70)),DATE(O70+88,Q70,IF(S70="",1,S70))))</f>
        <v/>
      </c>
      <c r="AW70" s="55" t="str">
        <f>IF(AV70&lt;=設定シート!C$15,"昔",IF(AV70&lt;=設定シート!E$15,"上",IF(AV70&lt;=設定シート!G$15,"中","下")))</f>
        <v>下</v>
      </c>
      <c r="AX70" s="257">
        <f>IF(AV70&lt;=設定シート!$E$36,5,IF(AV70&lt;=設定シート!$I$36,7,IF(AV70&lt;=設定シート!$M$36,9,11)))</f>
        <v>11</v>
      </c>
      <c r="AY70" s="320"/>
      <c r="AZ70" s="318"/>
      <c r="BA70" s="322">
        <f t="shared" ref="BA70" si="21">AN70</f>
        <v>0</v>
      </c>
      <c r="BB70" s="318"/>
      <c r="BC70" s="318"/>
      <c r="BD70" s="209"/>
      <c r="BE70" s="209"/>
      <c r="BL70" s="1"/>
      <c r="BM70" s="1"/>
    </row>
    <row r="71" spans="2:65" s="33" customFormat="1" ht="18" customHeight="1">
      <c r="B71" s="492"/>
      <c r="C71" s="493"/>
      <c r="D71" s="493"/>
      <c r="E71" s="493"/>
      <c r="F71" s="493"/>
      <c r="G71" s="493"/>
      <c r="H71" s="493"/>
      <c r="I71" s="494"/>
      <c r="J71" s="492"/>
      <c r="K71" s="493"/>
      <c r="L71" s="493"/>
      <c r="M71" s="493"/>
      <c r="N71" s="496"/>
      <c r="O71" s="352"/>
      <c r="P71" s="363" t="s">
        <v>45</v>
      </c>
      <c r="Q71" s="350"/>
      <c r="R71" s="363" t="s">
        <v>46</v>
      </c>
      <c r="S71" s="171"/>
      <c r="T71" s="522" t="s">
        <v>48</v>
      </c>
      <c r="U71" s="523"/>
      <c r="V71" s="524"/>
      <c r="W71" s="525"/>
      <c r="X71" s="525"/>
      <c r="Y71" s="526"/>
      <c r="Z71" s="524"/>
      <c r="AA71" s="525"/>
      <c r="AB71" s="525"/>
      <c r="AC71" s="525"/>
      <c r="AD71" s="527"/>
      <c r="AE71" s="528"/>
      <c r="AF71" s="528"/>
      <c r="AG71" s="614"/>
      <c r="AH71" s="472">
        <f>IF(V70="賃金で算定",0,V71+Z71-AD71)</f>
        <v>0</v>
      </c>
      <c r="AI71" s="472"/>
      <c r="AJ71" s="472"/>
      <c r="AK71" s="473"/>
      <c r="AL71" s="479">
        <f>IF(V70="賃金で算定","賃金で算定",IF(OR(V71=0,$F78="",AV70=""),0,IF(AW70="昔",VLOOKUP($F78,労務比率,AX70,FALSE),IF(AW70="上",VLOOKUP($F78,労務比率,AX70,FALSE),IF(AW70="中",VLOOKUP($F78,労務比率,AX70,FALSE),VLOOKUP($F78,労務比率,AX70,FALSE))))))</f>
        <v>0</v>
      </c>
      <c r="AM71" s="480"/>
      <c r="AN71" s="481">
        <f>IF(V70="賃金で算定",0,INT(AH71*AL71/100))</f>
        <v>0</v>
      </c>
      <c r="AO71" s="482"/>
      <c r="AP71" s="482"/>
      <c r="AQ71" s="482"/>
      <c r="AR71" s="482"/>
      <c r="AS71" s="38"/>
      <c r="AT71" s="56"/>
      <c r="AU71" s="56"/>
      <c r="AV71" s="53"/>
      <c r="AW71" s="55"/>
      <c r="AX71" s="257"/>
      <c r="AY71" s="321">
        <f t="shared" ref="AY71" si="22">AH71</f>
        <v>0</v>
      </c>
      <c r="AZ71" s="319">
        <f>IF(AV70&lt;=設定シート!C$85,AH71,IF(AND(AV70&gt;=設定シート!E$85,AV70&lt;=設定シート!G$85),AH71*105/108,AH71))</f>
        <v>0</v>
      </c>
      <c r="BA71" s="316"/>
      <c r="BB71" s="319">
        <f t="shared" ref="BB71" si="23">IF($AL71="賃金で算定",0,INT(AY71*$AL71/100))</f>
        <v>0</v>
      </c>
      <c r="BC71" s="319">
        <f>IF(AY71=AZ71,BB71,AZ71*$AL71/100)</f>
        <v>0</v>
      </c>
      <c r="BD71" s="209"/>
      <c r="BE71" s="209"/>
      <c r="BL71" s="209">
        <f>IF(AY71=AZ71,0,1)</f>
        <v>0</v>
      </c>
      <c r="BM71" s="209" t="str">
        <f>IF(BL71=1,AL71,"")</f>
        <v/>
      </c>
    </row>
    <row r="72" spans="2:65" s="33" customFormat="1" ht="18" customHeight="1">
      <c r="B72" s="489"/>
      <c r="C72" s="490"/>
      <c r="D72" s="490"/>
      <c r="E72" s="490"/>
      <c r="F72" s="490"/>
      <c r="G72" s="490"/>
      <c r="H72" s="490"/>
      <c r="I72" s="491"/>
      <c r="J72" s="489"/>
      <c r="K72" s="490"/>
      <c r="L72" s="490"/>
      <c r="M72" s="490"/>
      <c r="N72" s="495"/>
      <c r="O72" s="351"/>
      <c r="P72" s="362" t="s">
        <v>45</v>
      </c>
      <c r="Q72" s="349"/>
      <c r="R72" s="362" t="s">
        <v>46</v>
      </c>
      <c r="S72" s="168"/>
      <c r="T72" s="497" t="s">
        <v>20</v>
      </c>
      <c r="U72" s="498"/>
      <c r="V72" s="499"/>
      <c r="W72" s="500"/>
      <c r="X72" s="500"/>
      <c r="Y72" s="75"/>
      <c r="Z72" s="40"/>
      <c r="AA72" s="41"/>
      <c r="AB72" s="41"/>
      <c r="AC72" s="42"/>
      <c r="AD72" s="40"/>
      <c r="AE72" s="41"/>
      <c r="AF72" s="41"/>
      <c r="AG72" s="47"/>
      <c r="AH72" s="483">
        <f>IF(V72="賃金で算定",V73+Z73-AD73,0)</f>
        <v>0</v>
      </c>
      <c r="AI72" s="484"/>
      <c r="AJ72" s="484"/>
      <c r="AK72" s="485"/>
      <c r="AL72" s="66"/>
      <c r="AM72" s="67"/>
      <c r="AN72" s="486"/>
      <c r="AO72" s="487"/>
      <c r="AP72" s="487"/>
      <c r="AQ72" s="487"/>
      <c r="AR72" s="487"/>
      <c r="AS72" s="39"/>
      <c r="AT72" s="56"/>
      <c r="AU72" s="56"/>
      <c r="AV72" s="53" t="str">
        <f>IF(OR(O72="",Q72=""),"", IF(O72&lt;20,DATE(O72+118,Q72,IF(S72="",1,S72)),DATE(O72+88,Q72,IF(S72="",1,S72))))</f>
        <v/>
      </c>
      <c r="AW72" s="55" t="str">
        <f>IF(AV72&lt;=設定シート!C$15,"昔",IF(AV72&lt;=設定シート!E$15,"上",IF(AV72&lt;=設定シート!G$15,"中","下")))</f>
        <v>下</v>
      </c>
      <c r="AX72" s="257">
        <f>IF(AV72&lt;=設定シート!$E$36,5,IF(AV72&lt;=設定シート!$I$36,7,IF(AV72&lt;=設定シート!$M$36,9,11)))</f>
        <v>11</v>
      </c>
      <c r="AY72" s="320"/>
      <c r="AZ72" s="318"/>
      <c r="BA72" s="322">
        <f t="shared" ref="BA72" si="24">AN72</f>
        <v>0</v>
      </c>
      <c r="BB72" s="318"/>
      <c r="BC72" s="318"/>
      <c r="BD72" s="209"/>
      <c r="BE72" s="209"/>
      <c r="BL72" s="1"/>
      <c r="BM72" s="1"/>
    </row>
    <row r="73" spans="2:65" s="33" customFormat="1" ht="18" customHeight="1">
      <c r="B73" s="492"/>
      <c r="C73" s="493"/>
      <c r="D73" s="493"/>
      <c r="E73" s="493"/>
      <c r="F73" s="493"/>
      <c r="G73" s="493"/>
      <c r="H73" s="493"/>
      <c r="I73" s="494"/>
      <c r="J73" s="492"/>
      <c r="K73" s="493"/>
      <c r="L73" s="493"/>
      <c r="M73" s="493"/>
      <c r="N73" s="496"/>
      <c r="O73" s="352"/>
      <c r="P73" s="363" t="s">
        <v>45</v>
      </c>
      <c r="Q73" s="350"/>
      <c r="R73" s="363" t="s">
        <v>46</v>
      </c>
      <c r="S73" s="171"/>
      <c r="T73" s="522" t="s">
        <v>21</v>
      </c>
      <c r="U73" s="523"/>
      <c r="V73" s="524"/>
      <c r="W73" s="525"/>
      <c r="X73" s="525"/>
      <c r="Y73" s="526"/>
      <c r="Z73" s="524"/>
      <c r="AA73" s="525"/>
      <c r="AB73" s="525"/>
      <c r="AC73" s="525"/>
      <c r="AD73" s="527"/>
      <c r="AE73" s="528"/>
      <c r="AF73" s="528"/>
      <c r="AG73" s="614"/>
      <c r="AH73" s="472">
        <f>IF(V72="賃金で算定",0,V73+Z73-AD73)</f>
        <v>0</v>
      </c>
      <c r="AI73" s="472"/>
      <c r="AJ73" s="472"/>
      <c r="AK73" s="473"/>
      <c r="AL73" s="479">
        <f>IF(V72="賃金で算定","賃金で算定",IF(OR(V73=0,$F78="",AV72=""),0,IF(AW72="昔",VLOOKUP($F78,労務比率,AX72,FALSE),IF(AW72="上",VLOOKUP($F78,労務比率,AX72,FALSE),IF(AW72="中",VLOOKUP($F78,労務比率,AX72,FALSE),VLOOKUP($F78,労務比率,AX72,FALSE))))))</f>
        <v>0</v>
      </c>
      <c r="AM73" s="480"/>
      <c r="AN73" s="481">
        <f>IF(V72="賃金で算定",0,INT(AH73*AL73/100))</f>
        <v>0</v>
      </c>
      <c r="AO73" s="482"/>
      <c r="AP73" s="482"/>
      <c r="AQ73" s="482"/>
      <c r="AR73" s="482"/>
      <c r="AS73" s="38"/>
      <c r="AT73" s="56"/>
      <c r="AU73" s="56"/>
      <c r="AV73" s="53"/>
      <c r="AW73" s="55"/>
      <c r="AX73" s="257"/>
      <c r="AY73" s="321">
        <f t="shared" ref="AY73" si="25">AH73</f>
        <v>0</v>
      </c>
      <c r="AZ73" s="319">
        <f>IF(AV72&lt;=設定シート!C$85,AH73,IF(AND(AV72&gt;=設定シート!E$85,AV72&lt;=設定シート!G$85),AH73*105/108,AH73))</f>
        <v>0</v>
      </c>
      <c r="BA73" s="316"/>
      <c r="BB73" s="319">
        <f t="shared" ref="BB73" si="26">IF($AL73="賃金で算定",0,INT(AY73*$AL73/100))</f>
        <v>0</v>
      </c>
      <c r="BC73" s="319">
        <f>IF(AY73=AZ73,BB73,AZ73*$AL73/100)</f>
        <v>0</v>
      </c>
      <c r="BD73" s="209"/>
      <c r="BE73" s="209"/>
      <c r="BL73" s="209">
        <f>IF(AY73=AZ73,0,1)</f>
        <v>0</v>
      </c>
      <c r="BM73" s="209" t="str">
        <f>IF(BL73=1,AL73,"")</f>
        <v/>
      </c>
    </row>
    <row r="74" spans="2:65" s="33" customFormat="1" ht="18" customHeight="1">
      <c r="B74" s="489"/>
      <c r="C74" s="490"/>
      <c r="D74" s="490"/>
      <c r="E74" s="490"/>
      <c r="F74" s="490"/>
      <c r="G74" s="490"/>
      <c r="H74" s="490"/>
      <c r="I74" s="491"/>
      <c r="J74" s="489"/>
      <c r="K74" s="490"/>
      <c r="L74" s="490"/>
      <c r="M74" s="490"/>
      <c r="N74" s="495"/>
      <c r="O74" s="351"/>
      <c r="P74" s="362" t="s">
        <v>45</v>
      </c>
      <c r="Q74" s="349"/>
      <c r="R74" s="362" t="s">
        <v>46</v>
      </c>
      <c r="S74" s="168"/>
      <c r="T74" s="497" t="s">
        <v>47</v>
      </c>
      <c r="U74" s="498"/>
      <c r="V74" s="499"/>
      <c r="W74" s="500"/>
      <c r="X74" s="500"/>
      <c r="Y74" s="75"/>
      <c r="Z74" s="40"/>
      <c r="AA74" s="41"/>
      <c r="AB74" s="41"/>
      <c r="AC74" s="42"/>
      <c r="AD74" s="40"/>
      <c r="AE74" s="41"/>
      <c r="AF74" s="41"/>
      <c r="AG74" s="47"/>
      <c r="AH74" s="483">
        <f>IF(V74="賃金で算定",V75+Z75-AD75,0)</f>
        <v>0</v>
      </c>
      <c r="AI74" s="484"/>
      <c r="AJ74" s="484"/>
      <c r="AK74" s="485"/>
      <c r="AL74" s="66"/>
      <c r="AM74" s="67"/>
      <c r="AN74" s="486"/>
      <c r="AO74" s="487"/>
      <c r="AP74" s="487"/>
      <c r="AQ74" s="487"/>
      <c r="AR74" s="487"/>
      <c r="AS74" s="39"/>
      <c r="AT74" s="56"/>
      <c r="AU74" s="56"/>
      <c r="AV74" s="53" t="str">
        <f>IF(OR(O74="",Q74=""),"", IF(O74&lt;20,DATE(O74+118,Q74,IF(S74="",1,S74)),DATE(O74+88,Q74,IF(S74="",1,S74))))</f>
        <v/>
      </c>
      <c r="AW74" s="55" t="str">
        <f>IF(AV74&lt;=設定シート!C$15,"昔",IF(AV74&lt;=設定シート!E$15,"上",IF(AV74&lt;=設定シート!G$15,"中","下")))</f>
        <v>下</v>
      </c>
      <c r="AX74" s="257">
        <f>IF(AV74&lt;=設定シート!$E$36,5,IF(AV74&lt;=設定シート!$I$36,7,IF(AV74&lt;=設定シート!$M$36,9,11)))</f>
        <v>11</v>
      </c>
      <c r="AY74" s="320"/>
      <c r="AZ74" s="318"/>
      <c r="BA74" s="322">
        <f t="shared" ref="BA74" si="27">AN74</f>
        <v>0</v>
      </c>
      <c r="BB74" s="318"/>
      <c r="BC74" s="318"/>
      <c r="BD74" s="209"/>
      <c r="BE74" s="209"/>
      <c r="BL74" s="1"/>
      <c r="BM74" s="1"/>
    </row>
    <row r="75" spans="2:65" s="33" customFormat="1" ht="18" customHeight="1">
      <c r="B75" s="492"/>
      <c r="C75" s="493"/>
      <c r="D75" s="493"/>
      <c r="E75" s="493"/>
      <c r="F75" s="493"/>
      <c r="G75" s="493"/>
      <c r="H75" s="493"/>
      <c r="I75" s="494"/>
      <c r="J75" s="492"/>
      <c r="K75" s="493"/>
      <c r="L75" s="493"/>
      <c r="M75" s="493"/>
      <c r="N75" s="496"/>
      <c r="O75" s="352"/>
      <c r="P75" s="363" t="s">
        <v>45</v>
      </c>
      <c r="Q75" s="350"/>
      <c r="R75" s="363" t="s">
        <v>46</v>
      </c>
      <c r="S75" s="171"/>
      <c r="T75" s="522" t="s">
        <v>48</v>
      </c>
      <c r="U75" s="523"/>
      <c r="V75" s="524"/>
      <c r="W75" s="525"/>
      <c r="X75" s="525"/>
      <c r="Y75" s="526"/>
      <c r="Z75" s="524"/>
      <c r="AA75" s="525"/>
      <c r="AB75" s="525"/>
      <c r="AC75" s="525"/>
      <c r="AD75" s="527"/>
      <c r="AE75" s="528"/>
      <c r="AF75" s="528"/>
      <c r="AG75" s="614"/>
      <c r="AH75" s="472">
        <f>IF(V74="賃金で算定",0,V75+Z75-AD75)</f>
        <v>0</v>
      </c>
      <c r="AI75" s="472"/>
      <c r="AJ75" s="472"/>
      <c r="AK75" s="473"/>
      <c r="AL75" s="479">
        <f>IF(V74="賃金で算定","賃金で算定",IF(OR(V75=0,$F78="",AV74=""),0,IF(AW74="昔",VLOOKUP($F78,労務比率,AX74,FALSE),IF(AW74="上",VLOOKUP($F78,労務比率,AX74,FALSE),IF(AW74="中",VLOOKUP($F78,労務比率,AX74,FALSE),VLOOKUP($F78,労務比率,AX74,FALSE))))))</f>
        <v>0</v>
      </c>
      <c r="AM75" s="480"/>
      <c r="AN75" s="481">
        <f>IF(V74="賃金で算定",0,INT(AH75*AL75/100))</f>
        <v>0</v>
      </c>
      <c r="AO75" s="482"/>
      <c r="AP75" s="482"/>
      <c r="AQ75" s="482"/>
      <c r="AR75" s="482"/>
      <c r="AS75" s="38"/>
      <c r="AT75" s="56"/>
      <c r="AU75" s="56"/>
      <c r="AV75" s="53"/>
      <c r="AW75" s="55"/>
      <c r="AX75" s="257"/>
      <c r="AY75" s="321">
        <f t="shared" ref="AY75" si="28">AH75</f>
        <v>0</v>
      </c>
      <c r="AZ75" s="319">
        <f>IF(AV74&lt;=設定シート!C$85,AH75,IF(AND(AV74&gt;=設定シート!E$85,AV74&lt;=設定シート!G$85),AH75*105/108,AH75))</f>
        <v>0</v>
      </c>
      <c r="BA75" s="316"/>
      <c r="BB75" s="319">
        <f t="shared" ref="BB75" si="29">IF($AL75="賃金で算定",0,INT(AY75*$AL75/100))</f>
        <v>0</v>
      </c>
      <c r="BC75" s="319">
        <f>IF(AY75=AZ75,BB75,AZ75*$AL75/100)</f>
        <v>0</v>
      </c>
      <c r="BD75" s="209"/>
      <c r="BE75" s="209"/>
      <c r="BL75" s="209">
        <f>IF(AY75=AZ75,0,1)</f>
        <v>0</v>
      </c>
      <c r="BM75" s="209" t="str">
        <f>IF(BL75=1,AL75,"")</f>
        <v/>
      </c>
    </row>
    <row r="76" spans="2:65" s="33" customFormat="1" ht="18" customHeight="1">
      <c r="B76" s="489"/>
      <c r="C76" s="490"/>
      <c r="D76" s="490"/>
      <c r="E76" s="490"/>
      <c r="F76" s="490"/>
      <c r="G76" s="490"/>
      <c r="H76" s="490"/>
      <c r="I76" s="491"/>
      <c r="J76" s="489"/>
      <c r="K76" s="490"/>
      <c r="L76" s="490"/>
      <c r="M76" s="490"/>
      <c r="N76" s="495"/>
      <c r="O76" s="351"/>
      <c r="P76" s="362" t="s">
        <v>45</v>
      </c>
      <c r="Q76" s="349"/>
      <c r="R76" s="362" t="s">
        <v>46</v>
      </c>
      <c r="S76" s="168"/>
      <c r="T76" s="497" t="s">
        <v>47</v>
      </c>
      <c r="U76" s="498"/>
      <c r="V76" s="499"/>
      <c r="W76" s="500"/>
      <c r="X76" s="500"/>
      <c r="Y76" s="75"/>
      <c r="Z76" s="40"/>
      <c r="AA76" s="41"/>
      <c r="AB76" s="41"/>
      <c r="AC76" s="42"/>
      <c r="AD76" s="40"/>
      <c r="AE76" s="41"/>
      <c r="AF76" s="41"/>
      <c r="AG76" s="47"/>
      <c r="AH76" s="483">
        <f>IF(V76="賃金で算定",V77+Z77-AD77,0)</f>
        <v>0</v>
      </c>
      <c r="AI76" s="484"/>
      <c r="AJ76" s="484"/>
      <c r="AK76" s="485"/>
      <c r="AL76" s="66"/>
      <c r="AM76" s="67"/>
      <c r="AN76" s="486"/>
      <c r="AO76" s="487"/>
      <c r="AP76" s="487"/>
      <c r="AQ76" s="487"/>
      <c r="AR76" s="487"/>
      <c r="AS76" s="39"/>
      <c r="AT76" s="56"/>
      <c r="AU76" s="56"/>
      <c r="AV76" s="53" t="str">
        <f>IF(OR(O76="",Q76=""),"", IF(O76&lt;20,DATE(O76+118,Q76,IF(S76="",1,S76)),DATE(O76+88,Q76,IF(S76="",1,S76))))</f>
        <v/>
      </c>
      <c r="AW76" s="55" t="str">
        <f>IF(AV76&lt;=設定シート!C$15,"昔",IF(AV76&lt;=設定シート!E$15,"上",IF(AV76&lt;=設定シート!G$15,"中","下")))</f>
        <v>下</v>
      </c>
      <c r="AX76" s="257">
        <f>IF(AV76&lt;=設定シート!$E$36,5,IF(AV76&lt;=設定シート!$I$36,7,IF(AV76&lt;=設定シート!$M$36,9,11)))</f>
        <v>11</v>
      </c>
      <c r="AY76" s="320"/>
      <c r="AZ76" s="318"/>
      <c r="BA76" s="322">
        <f t="shared" ref="BA76" si="30">AN76</f>
        <v>0</v>
      </c>
      <c r="BB76" s="318"/>
      <c r="BC76" s="318"/>
      <c r="BD76" s="209"/>
      <c r="BE76" s="209"/>
      <c r="BL76" s="1"/>
      <c r="BM76" s="1"/>
    </row>
    <row r="77" spans="2:65" s="33" customFormat="1" ht="18" customHeight="1">
      <c r="B77" s="492"/>
      <c r="C77" s="493"/>
      <c r="D77" s="493"/>
      <c r="E77" s="493"/>
      <c r="F77" s="493"/>
      <c r="G77" s="493"/>
      <c r="H77" s="493"/>
      <c r="I77" s="494"/>
      <c r="J77" s="492"/>
      <c r="K77" s="493"/>
      <c r="L77" s="493"/>
      <c r="M77" s="493"/>
      <c r="N77" s="496"/>
      <c r="O77" s="352"/>
      <c r="P77" s="363" t="s">
        <v>45</v>
      </c>
      <c r="Q77" s="350"/>
      <c r="R77" s="363" t="s">
        <v>46</v>
      </c>
      <c r="S77" s="171"/>
      <c r="T77" s="522" t="s">
        <v>48</v>
      </c>
      <c r="U77" s="523"/>
      <c r="V77" s="524"/>
      <c r="W77" s="525"/>
      <c r="X77" s="525"/>
      <c r="Y77" s="526"/>
      <c r="Z77" s="524"/>
      <c r="AA77" s="525"/>
      <c r="AB77" s="525"/>
      <c r="AC77" s="525"/>
      <c r="AD77" s="527"/>
      <c r="AE77" s="528"/>
      <c r="AF77" s="528"/>
      <c r="AG77" s="614"/>
      <c r="AH77" s="476">
        <f>IF(V76="賃金で算定",0,V77+Z77-AD77)</f>
        <v>0</v>
      </c>
      <c r="AI77" s="477"/>
      <c r="AJ77" s="477"/>
      <c r="AK77" s="478"/>
      <c r="AL77" s="479">
        <f>IF(V76="賃金で算定","賃金で算定",IF(OR(V77=0,$F78="",AV76=""),0,IF(AW76="昔",VLOOKUP($F78,労務比率,AX76,FALSE),IF(AW76="上",VLOOKUP($F78,労務比率,AX76,FALSE),IF(AW76="中",VLOOKUP($F78,労務比率,AX76,FALSE),VLOOKUP($F78,労務比率,AX76,FALSE))))))</f>
        <v>0</v>
      </c>
      <c r="AM77" s="480"/>
      <c r="AN77" s="481">
        <f>IF(V76="賃金で算定",0,INT(AH77*AL77/100))</f>
        <v>0</v>
      </c>
      <c r="AO77" s="482"/>
      <c r="AP77" s="482"/>
      <c r="AQ77" s="482"/>
      <c r="AR77" s="482"/>
      <c r="AS77" s="38"/>
      <c r="AT77" s="56"/>
      <c r="AU77" s="56"/>
      <c r="AV77" s="53"/>
      <c r="AW77" s="55"/>
      <c r="AX77" s="257"/>
      <c r="AY77" s="321">
        <f t="shared" ref="AY77" si="31">AH77</f>
        <v>0</v>
      </c>
      <c r="AZ77" s="319">
        <f>IF(AV76&lt;=設定シート!C$85,AH77,IF(AND(AV76&gt;=設定シート!E$85,AV76&lt;=設定シート!G$85),AH77*105/108,AH77))</f>
        <v>0</v>
      </c>
      <c r="BA77" s="316"/>
      <c r="BB77" s="319">
        <f t="shared" ref="BB77" si="32">IF($AL77="賃金で算定",0,INT(AY77*$AL77/100))</f>
        <v>0</v>
      </c>
      <c r="BC77" s="319">
        <f>IF(AY77=AZ77,BB77,AZ77*$AL77/100)</f>
        <v>0</v>
      </c>
      <c r="BD77" s="209"/>
      <c r="BE77" s="209"/>
      <c r="BL77" s="209">
        <f>IF(AY77=AZ77,0,1)</f>
        <v>0</v>
      </c>
      <c r="BM77" s="209" t="str">
        <f>IF(BL77=1,AL77,"")</f>
        <v/>
      </c>
    </row>
    <row r="78" spans="2:65" s="33" customFormat="1" ht="18" customHeight="1">
      <c r="B78" s="501" t="s">
        <v>113</v>
      </c>
      <c r="C78" s="502"/>
      <c r="D78" s="502"/>
      <c r="E78" s="503"/>
      <c r="F78" s="510"/>
      <c r="G78" s="511"/>
      <c r="H78" s="511"/>
      <c r="I78" s="511"/>
      <c r="J78" s="511"/>
      <c r="K78" s="511"/>
      <c r="L78" s="511"/>
      <c r="M78" s="511"/>
      <c r="N78" s="512"/>
      <c r="O78" s="501" t="s">
        <v>49</v>
      </c>
      <c r="P78" s="502"/>
      <c r="Q78" s="502"/>
      <c r="R78" s="502"/>
      <c r="S78" s="502"/>
      <c r="T78" s="502"/>
      <c r="U78" s="503"/>
      <c r="V78" s="519">
        <f>AH78</f>
        <v>0</v>
      </c>
      <c r="W78" s="520"/>
      <c r="X78" s="520"/>
      <c r="Y78" s="521"/>
      <c r="Z78" s="290"/>
      <c r="AA78" s="291"/>
      <c r="AB78" s="291"/>
      <c r="AC78" s="42"/>
      <c r="AD78" s="290"/>
      <c r="AE78" s="291"/>
      <c r="AF78" s="291"/>
      <c r="AG78" s="42"/>
      <c r="AH78" s="483">
        <f>AH60+AH62+AH64+AH66+AH68+AH70+AH72+AH74+AH76</f>
        <v>0</v>
      </c>
      <c r="AI78" s="484"/>
      <c r="AJ78" s="484"/>
      <c r="AK78" s="485"/>
      <c r="AL78" s="68"/>
      <c r="AM78" s="69"/>
      <c r="AN78" s="483">
        <f>AN60+AN62+AN64+AN66+AN68+AN70+AN72+AN74+AN76</f>
        <v>0</v>
      </c>
      <c r="AO78" s="484"/>
      <c r="AP78" s="484"/>
      <c r="AQ78" s="484"/>
      <c r="AR78" s="484"/>
      <c r="AS78" s="292"/>
      <c r="AT78" s="56"/>
      <c r="AU78" s="56"/>
      <c r="AW78" s="55"/>
      <c r="AX78" s="257"/>
      <c r="AY78" s="320"/>
      <c r="AZ78" s="323"/>
      <c r="BA78" s="330">
        <f>BA60+BA62+BA64+BA66+BA68+BA70+BA72+BA74+BA76</f>
        <v>0</v>
      </c>
      <c r="BB78" s="331">
        <f>BB61+BB63+BB65+BB67+BB69+BB71+BB73+BB75+BB77</f>
        <v>0</v>
      </c>
      <c r="BC78" s="331">
        <f>SUMIF(BL61:BL77,0,BC61:BC77)+ROUNDDOWN(ROUNDDOWN(BL78*105/108,0)*BM78/100,0)</f>
        <v>0</v>
      </c>
      <c r="BD78" s="209"/>
      <c r="BE78" s="209"/>
      <c r="BL78" s="209">
        <f>SUMIF(BL61:BL77,1,AH61:AK77)</f>
        <v>0</v>
      </c>
      <c r="BM78" s="209">
        <f>IF(COUNT(BM61:BM77)=0,0,SUM(BM61:BM77)/COUNT(BM61:BM77))</f>
        <v>0</v>
      </c>
    </row>
    <row r="79" spans="2:65" s="33" customFormat="1" ht="18" customHeight="1">
      <c r="B79" s="504"/>
      <c r="C79" s="505"/>
      <c r="D79" s="505"/>
      <c r="E79" s="506"/>
      <c r="F79" s="513"/>
      <c r="G79" s="514"/>
      <c r="H79" s="514"/>
      <c r="I79" s="514"/>
      <c r="J79" s="514"/>
      <c r="K79" s="514"/>
      <c r="L79" s="514"/>
      <c r="M79" s="514"/>
      <c r="N79" s="515"/>
      <c r="O79" s="504"/>
      <c r="P79" s="505"/>
      <c r="Q79" s="505"/>
      <c r="R79" s="505"/>
      <c r="S79" s="505"/>
      <c r="T79" s="505"/>
      <c r="U79" s="506"/>
      <c r="V79" s="471">
        <f>V61+V63+V65+V67+V69+V71+V73+V75+V77-V78</f>
        <v>0</v>
      </c>
      <c r="W79" s="472"/>
      <c r="X79" s="472"/>
      <c r="Y79" s="473"/>
      <c r="Z79" s="471">
        <f>Z61+Z63+Z65+Z67+Z69+Z71+Z73+Z75+Z77</f>
        <v>0</v>
      </c>
      <c r="AA79" s="472"/>
      <c r="AB79" s="472"/>
      <c r="AC79" s="472"/>
      <c r="AD79" s="471">
        <f>AD61+AD63+AD65+AD67+AD69+AD71+AD73+AD75+AD77</f>
        <v>0</v>
      </c>
      <c r="AE79" s="472"/>
      <c r="AF79" s="472"/>
      <c r="AG79" s="472"/>
      <c r="AH79" s="471">
        <f>AY79</f>
        <v>0</v>
      </c>
      <c r="AI79" s="472"/>
      <c r="AJ79" s="472"/>
      <c r="AK79" s="472"/>
      <c r="AL79" s="297"/>
      <c r="AM79" s="298"/>
      <c r="AN79" s="471">
        <f>BB79</f>
        <v>0</v>
      </c>
      <c r="AO79" s="472"/>
      <c r="AP79" s="472"/>
      <c r="AQ79" s="472"/>
      <c r="AR79" s="472"/>
      <c r="AS79" s="294"/>
      <c r="AT79" s="56"/>
      <c r="AU79" s="56"/>
      <c r="AW79" s="55"/>
      <c r="AX79" s="257"/>
      <c r="AY79" s="326">
        <f>AY61+AY63+AY65+AY67+AY69+AY71+AY73+AY75+AY77</f>
        <v>0</v>
      </c>
      <c r="AZ79" s="328"/>
      <c r="BA79" s="328"/>
      <c r="BB79" s="324">
        <f>BB78</f>
        <v>0</v>
      </c>
      <c r="BC79" s="332"/>
      <c r="BD79" s="209"/>
      <c r="BE79" s="209"/>
    </row>
    <row r="80" spans="2:65" s="33" customFormat="1" ht="18" customHeight="1">
      <c r="B80" s="507"/>
      <c r="C80" s="508"/>
      <c r="D80" s="508"/>
      <c r="E80" s="509"/>
      <c r="F80" s="516"/>
      <c r="G80" s="517"/>
      <c r="H80" s="517"/>
      <c r="I80" s="517"/>
      <c r="J80" s="517"/>
      <c r="K80" s="517"/>
      <c r="L80" s="517"/>
      <c r="M80" s="517"/>
      <c r="N80" s="518"/>
      <c r="O80" s="507"/>
      <c r="P80" s="508"/>
      <c r="Q80" s="508"/>
      <c r="R80" s="508"/>
      <c r="S80" s="508"/>
      <c r="T80" s="508"/>
      <c r="U80" s="509"/>
      <c r="V80" s="476"/>
      <c r="W80" s="477"/>
      <c r="X80" s="477"/>
      <c r="Y80" s="478"/>
      <c r="Z80" s="476"/>
      <c r="AA80" s="477"/>
      <c r="AB80" s="477"/>
      <c r="AC80" s="477"/>
      <c r="AD80" s="476"/>
      <c r="AE80" s="477"/>
      <c r="AF80" s="477"/>
      <c r="AG80" s="477"/>
      <c r="AH80" s="476">
        <f>AZ80</f>
        <v>0</v>
      </c>
      <c r="AI80" s="477"/>
      <c r="AJ80" s="477"/>
      <c r="AK80" s="478"/>
      <c r="AL80" s="295"/>
      <c r="AM80" s="296"/>
      <c r="AN80" s="476">
        <f>BC80</f>
        <v>0</v>
      </c>
      <c r="AO80" s="477"/>
      <c r="AP80" s="477"/>
      <c r="AQ80" s="477"/>
      <c r="AR80" s="477"/>
      <c r="AS80" s="293"/>
      <c r="AT80" s="56"/>
      <c r="AU80" s="173"/>
      <c r="AW80" s="55"/>
      <c r="AX80" s="257"/>
      <c r="AY80" s="327"/>
      <c r="AZ80" s="329">
        <f>IF(AZ61+AZ63+AZ65+AZ67+AZ69+AZ71+AZ73+AZ75+AZ77=AY79,0,ROUNDDOWN(AZ61+AZ63+AZ65+AZ67+AZ69+AZ71+AZ73+AZ75+AZ77,0))</f>
        <v>0</v>
      </c>
      <c r="BA80" s="325"/>
      <c r="BB80" s="325"/>
      <c r="BC80" s="329">
        <f>IF(BC78=BB79,0,BC78)</f>
        <v>0</v>
      </c>
      <c r="BD80" s="209"/>
      <c r="BE80" s="209"/>
    </row>
    <row r="81" spans="2:57" s="33" customFormat="1" ht="18" customHeight="1">
      <c r="AD81" s="1" t="str">
        <f>IF(AND($F78="",$V78+$V79&gt;0),"事業の種類を選択してください。","")</f>
        <v/>
      </c>
      <c r="AE81" s="1"/>
      <c r="AF81" s="1"/>
      <c r="AG81" s="1"/>
      <c r="AH81" s="1"/>
      <c r="AI81" s="1"/>
      <c r="AJ81" s="1"/>
      <c r="AK81" s="1"/>
      <c r="AL81" s="1"/>
      <c r="AM81" s="1"/>
      <c r="AN81" s="744">
        <f>IF(AN78=0,0,AN78+IF(AN80=0,AN79,AN80))</f>
        <v>0</v>
      </c>
      <c r="AO81" s="744"/>
      <c r="AP81" s="744"/>
      <c r="AQ81" s="744"/>
      <c r="AR81" s="744"/>
      <c r="AS81" s="56"/>
      <c r="AT81" s="56"/>
      <c r="AU81" s="56"/>
      <c r="AW81" s="55"/>
      <c r="AX81" s="257"/>
      <c r="AY81" s="257"/>
      <c r="AZ81" s="257"/>
      <c r="BA81" s="257"/>
      <c r="BB81" s="257"/>
      <c r="BC81" s="257"/>
      <c r="BD81" s="209"/>
      <c r="BE81" s="209"/>
    </row>
    <row r="82" spans="2:57" s="33" customFormat="1" ht="31.5" customHeight="1">
      <c r="AN82" s="77"/>
      <c r="AO82" s="77"/>
      <c r="AP82" s="77"/>
      <c r="AQ82" s="77"/>
      <c r="AR82" s="77"/>
      <c r="AS82" s="56"/>
      <c r="AT82" s="56"/>
      <c r="AU82" s="56"/>
      <c r="AW82" s="55"/>
      <c r="AX82" s="257"/>
      <c r="AY82" s="257"/>
      <c r="AZ82" s="257"/>
      <c r="BA82" s="257"/>
      <c r="BB82" s="257"/>
      <c r="BC82" s="257"/>
      <c r="BD82" s="209"/>
      <c r="BE82" s="209"/>
    </row>
    <row r="83" spans="2:57" s="33" customFormat="1" ht="7.5" customHeight="1">
      <c r="X83" s="35"/>
      <c r="Y83" s="35"/>
      <c r="Z83" s="56"/>
      <c r="AA83" s="56"/>
      <c r="AB83" s="56"/>
      <c r="AC83" s="56"/>
      <c r="AD83" s="56"/>
      <c r="AE83" s="56"/>
      <c r="AF83" s="56"/>
      <c r="AG83" s="56"/>
      <c r="AH83" s="56"/>
      <c r="AI83" s="56"/>
      <c r="AJ83" s="56"/>
      <c r="AK83" s="56"/>
      <c r="AL83" s="56"/>
      <c r="AM83" s="56"/>
      <c r="AN83" s="56"/>
      <c r="AO83" s="56"/>
      <c r="AP83" s="56"/>
      <c r="AQ83" s="56"/>
      <c r="AR83" s="56"/>
      <c r="AS83" s="56"/>
      <c r="AT83" s="1"/>
      <c r="AU83" s="1"/>
      <c r="AW83" s="55"/>
      <c r="AX83" s="257"/>
      <c r="AY83" s="257"/>
      <c r="AZ83" s="257"/>
      <c r="BA83" s="257"/>
      <c r="BB83" s="257"/>
      <c r="BC83" s="257"/>
      <c r="BD83" s="209"/>
      <c r="BE83" s="209"/>
    </row>
    <row r="84" spans="2:57" s="33" customFormat="1" ht="10.5" customHeight="1">
      <c r="X84" s="35"/>
      <c r="Y84" s="35"/>
      <c r="Z84" s="56"/>
      <c r="AA84" s="56"/>
      <c r="AB84" s="56"/>
      <c r="AC84" s="56"/>
      <c r="AD84" s="56"/>
      <c r="AE84" s="56"/>
      <c r="AF84" s="56"/>
      <c r="AG84" s="56"/>
      <c r="AH84" s="56"/>
      <c r="AI84" s="56"/>
      <c r="AJ84" s="56"/>
      <c r="AK84" s="56"/>
      <c r="AL84" s="56"/>
      <c r="AM84" s="56"/>
      <c r="AN84" s="56"/>
      <c r="AO84" s="56"/>
      <c r="AP84" s="56"/>
      <c r="AQ84" s="56"/>
      <c r="AR84" s="56"/>
      <c r="AS84" s="56"/>
      <c r="AT84" s="1"/>
      <c r="AU84" s="1"/>
      <c r="AW84" s="55"/>
      <c r="AX84" s="257"/>
      <c r="AY84" s="257"/>
      <c r="AZ84" s="257"/>
      <c r="BA84" s="257"/>
      <c r="BB84" s="257"/>
      <c r="BC84" s="257"/>
      <c r="BD84" s="209"/>
      <c r="BE84" s="209"/>
    </row>
    <row r="85" spans="2:57" s="33" customFormat="1" ht="5.25" customHeight="1">
      <c r="X85" s="35"/>
      <c r="Y85" s="35"/>
      <c r="Z85" s="56"/>
      <c r="AA85" s="56"/>
      <c r="AB85" s="56"/>
      <c r="AC85" s="56"/>
      <c r="AD85" s="56"/>
      <c r="AE85" s="56"/>
      <c r="AF85" s="56"/>
      <c r="AG85" s="56"/>
      <c r="AH85" s="56"/>
      <c r="AI85" s="56"/>
      <c r="AJ85" s="56"/>
      <c r="AK85" s="56"/>
      <c r="AL85" s="56"/>
      <c r="AM85" s="56"/>
      <c r="AN85" s="56"/>
      <c r="AO85" s="56"/>
      <c r="AP85" s="56"/>
      <c r="AQ85" s="56"/>
      <c r="AR85" s="56"/>
      <c r="AS85" s="56"/>
      <c r="AT85" s="1"/>
      <c r="AU85" s="1"/>
      <c r="AW85" s="55"/>
      <c r="AX85" s="257"/>
      <c r="AY85" s="257"/>
      <c r="AZ85" s="257"/>
      <c r="BA85" s="257"/>
      <c r="BB85" s="257"/>
      <c r="BC85" s="257"/>
      <c r="BD85" s="209"/>
      <c r="BE85" s="209"/>
    </row>
    <row r="86" spans="2:57" s="33" customFormat="1" ht="5.25" customHeight="1">
      <c r="X86" s="35"/>
      <c r="Y86" s="35"/>
      <c r="Z86" s="56"/>
      <c r="AA86" s="56"/>
      <c r="AB86" s="56"/>
      <c r="AC86" s="56"/>
      <c r="AD86" s="56"/>
      <c r="AE86" s="56"/>
      <c r="AF86" s="56"/>
      <c r="AG86" s="56"/>
      <c r="AH86" s="56"/>
      <c r="AI86" s="56"/>
      <c r="AJ86" s="56"/>
      <c r="AK86" s="56"/>
      <c r="AL86" s="56"/>
      <c r="AM86" s="56"/>
      <c r="AN86" s="56"/>
      <c r="AO86" s="56"/>
      <c r="AP86" s="56"/>
      <c r="AQ86" s="56"/>
      <c r="AR86" s="56"/>
      <c r="AS86" s="56"/>
      <c r="AT86" s="1"/>
      <c r="AU86" s="1"/>
      <c r="AW86" s="55"/>
      <c r="AX86" s="257"/>
      <c r="AY86" s="257"/>
      <c r="AZ86" s="257"/>
      <c r="BA86" s="257"/>
      <c r="BB86" s="257"/>
      <c r="BC86" s="257"/>
      <c r="BD86" s="209"/>
      <c r="BE86" s="209"/>
    </row>
    <row r="87" spans="2:57" s="33" customFormat="1" ht="5.25" customHeight="1">
      <c r="X87" s="35"/>
      <c r="Y87" s="35"/>
      <c r="Z87" s="56"/>
      <c r="AA87" s="56"/>
      <c r="AB87" s="56"/>
      <c r="AC87" s="56"/>
      <c r="AD87" s="56"/>
      <c r="AE87" s="56"/>
      <c r="AF87" s="56"/>
      <c r="AG87" s="56"/>
      <c r="AH87" s="56"/>
      <c r="AI87" s="56"/>
      <c r="AJ87" s="56"/>
      <c r="AK87" s="56"/>
      <c r="AL87" s="56"/>
      <c r="AM87" s="56"/>
      <c r="AN87" s="56"/>
      <c r="AO87" s="56"/>
      <c r="AP87" s="56"/>
      <c r="AQ87" s="56"/>
      <c r="AR87" s="56"/>
      <c r="AS87" s="56"/>
      <c r="AT87" s="1"/>
      <c r="AU87" s="1"/>
      <c r="AW87" s="55"/>
      <c r="AX87" s="257"/>
      <c r="AY87" s="257"/>
      <c r="AZ87" s="257"/>
      <c r="BA87" s="257"/>
      <c r="BB87" s="257"/>
      <c r="BC87" s="257"/>
      <c r="BD87" s="209"/>
      <c r="BE87" s="209"/>
    </row>
    <row r="88" spans="2:57" s="33" customFormat="1" ht="5.25" customHeight="1">
      <c r="X88" s="35"/>
      <c r="Y88" s="35"/>
      <c r="Z88" s="56"/>
      <c r="AA88" s="56"/>
      <c r="AB88" s="56"/>
      <c r="AC88" s="56"/>
      <c r="AD88" s="56"/>
      <c r="AE88" s="56"/>
      <c r="AF88" s="56"/>
      <c r="AG88" s="56"/>
      <c r="AH88" s="56"/>
      <c r="AI88" s="56"/>
      <c r="AJ88" s="56"/>
      <c r="AK88" s="56"/>
      <c r="AL88" s="56"/>
      <c r="AM88" s="56"/>
      <c r="AN88" s="56"/>
      <c r="AO88" s="56"/>
      <c r="AP88" s="56"/>
      <c r="AQ88" s="56"/>
      <c r="AR88" s="56"/>
      <c r="AS88" s="56"/>
      <c r="AT88" s="1"/>
      <c r="AU88" s="1"/>
      <c r="AW88" s="55"/>
      <c r="AX88" s="257"/>
      <c r="AY88" s="257"/>
      <c r="AZ88" s="257"/>
      <c r="BA88" s="257"/>
      <c r="BB88" s="257"/>
      <c r="BC88" s="257"/>
      <c r="BD88" s="209"/>
      <c r="BE88" s="209"/>
    </row>
    <row r="89" spans="2:57" s="33" customFormat="1" ht="17.25" customHeight="1">
      <c r="B89" s="57" t="s">
        <v>50</v>
      </c>
      <c r="L89" s="56"/>
      <c r="M89" s="56"/>
      <c r="N89" s="56"/>
      <c r="O89" s="56"/>
      <c r="P89" s="56"/>
      <c r="Q89" s="56"/>
      <c r="R89" s="56"/>
      <c r="S89" s="58"/>
      <c r="T89" s="58"/>
      <c r="U89" s="58"/>
      <c r="V89" s="58"/>
      <c r="W89" s="58"/>
      <c r="X89" s="56"/>
      <c r="Y89" s="56"/>
      <c r="Z89" s="56"/>
      <c r="AA89" s="56"/>
      <c r="AB89" s="56"/>
      <c r="AC89" s="56"/>
      <c r="AL89" s="59"/>
      <c r="AM89" s="1"/>
      <c r="AN89" s="1"/>
      <c r="AO89" s="1"/>
      <c r="AP89" s="1"/>
      <c r="AW89" s="55"/>
      <c r="AX89" s="257"/>
      <c r="AY89" s="257"/>
      <c r="AZ89" s="257"/>
      <c r="BA89" s="257"/>
      <c r="BB89" s="257"/>
      <c r="BC89" s="257"/>
      <c r="BD89" s="209"/>
      <c r="BE89" s="209"/>
    </row>
    <row r="90" spans="2:57" s="33" customFormat="1" ht="12.75" customHeight="1">
      <c r="L90" s="56"/>
      <c r="M90" s="60"/>
      <c r="N90" s="60"/>
      <c r="O90" s="60"/>
      <c r="P90" s="60"/>
      <c r="Q90" s="60"/>
      <c r="R90" s="60"/>
      <c r="S90" s="60"/>
      <c r="T90" s="61"/>
      <c r="U90" s="61"/>
      <c r="V90" s="61"/>
      <c r="W90" s="61"/>
      <c r="X90" s="61"/>
      <c r="Y90" s="61"/>
      <c r="Z90" s="61"/>
      <c r="AA90" s="60"/>
      <c r="AB90" s="60"/>
      <c r="AC90" s="60"/>
      <c r="AL90" s="59"/>
      <c r="AM90" s="753" t="s">
        <v>301</v>
      </c>
      <c r="AN90" s="754"/>
      <c r="AO90" s="754"/>
      <c r="AP90" s="755"/>
      <c r="AW90" s="55"/>
      <c r="AX90" s="257"/>
      <c r="AY90" s="257"/>
      <c r="AZ90" s="257"/>
      <c r="BA90" s="257"/>
      <c r="BB90" s="257"/>
      <c r="BC90" s="257"/>
      <c r="BD90" s="209"/>
      <c r="BE90" s="209"/>
    </row>
    <row r="91" spans="2:57" s="33" customFormat="1" ht="12.75" customHeight="1">
      <c r="L91" s="56"/>
      <c r="M91" s="60"/>
      <c r="N91" s="60"/>
      <c r="O91" s="60"/>
      <c r="P91" s="60"/>
      <c r="Q91" s="60"/>
      <c r="R91" s="60"/>
      <c r="S91" s="60"/>
      <c r="T91" s="61"/>
      <c r="U91" s="61"/>
      <c r="V91" s="61"/>
      <c r="W91" s="61"/>
      <c r="X91" s="61"/>
      <c r="Y91" s="61"/>
      <c r="Z91" s="61"/>
      <c r="AA91" s="60"/>
      <c r="AB91" s="60"/>
      <c r="AC91" s="60"/>
      <c r="AL91" s="59"/>
      <c r="AM91" s="756"/>
      <c r="AN91" s="757"/>
      <c r="AO91" s="757"/>
      <c r="AP91" s="758"/>
      <c r="AW91" s="55"/>
      <c r="AX91" s="257"/>
      <c r="AY91" s="257"/>
      <c r="AZ91" s="257"/>
      <c r="BA91" s="257"/>
      <c r="BB91" s="257"/>
      <c r="BC91" s="257"/>
      <c r="BD91" s="209"/>
      <c r="BE91" s="209"/>
    </row>
    <row r="92" spans="2:57" s="33" customFormat="1" ht="12.75" customHeight="1">
      <c r="L92" s="56"/>
      <c r="M92" s="60"/>
      <c r="N92" s="60"/>
      <c r="O92" s="60"/>
      <c r="P92" s="60"/>
      <c r="Q92" s="60"/>
      <c r="R92" s="60"/>
      <c r="S92" s="60"/>
      <c r="T92" s="60"/>
      <c r="U92" s="60"/>
      <c r="V92" s="60"/>
      <c r="W92" s="60"/>
      <c r="X92" s="60"/>
      <c r="Y92" s="60"/>
      <c r="Z92" s="60"/>
      <c r="AA92" s="60"/>
      <c r="AB92" s="60"/>
      <c r="AC92" s="60"/>
      <c r="AL92" s="59"/>
      <c r="AM92" s="353"/>
      <c r="AN92" s="353"/>
      <c r="AO92" s="4"/>
      <c r="AP92" s="4"/>
      <c r="AW92" s="55"/>
      <c r="AX92" s="257"/>
      <c r="AY92" s="257"/>
      <c r="AZ92" s="257"/>
      <c r="BA92" s="257"/>
      <c r="BB92" s="257"/>
      <c r="BC92" s="257"/>
      <c r="BD92" s="209"/>
      <c r="BE92" s="209"/>
    </row>
    <row r="93" spans="2:57" s="33" customFormat="1" ht="6" customHeight="1">
      <c r="L93" s="56"/>
      <c r="M93" s="60"/>
      <c r="N93" s="60"/>
      <c r="O93" s="60"/>
      <c r="P93" s="60"/>
      <c r="Q93" s="60"/>
      <c r="R93" s="60"/>
      <c r="S93" s="60"/>
      <c r="T93" s="60"/>
      <c r="U93" s="60"/>
      <c r="V93" s="60"/>
      <c r="W93" s="60"/>
      <c r="X93" s="60"/>
      <c r="Y93" s="60"/>
      <c r="Z93" s="60"/>
      <c r="AA93" s="60"/>
      <c r="AB93" s="60"/>
      <c r="AC93" s="60"/>
      <c r="AL93" s="59"/>
      <c r="AM93" s="59"/>
      <c r="AW93" s="55"/>
      <c r="AX93" s="257"/>
      <c r="AY93" s="257"/>
      <c r="AZ93" s="257"/>
      <c r="BA93" s="257"/>
      <c r="BB93" s="257"/>
      <c r="BC93" s="257"/>
      <c r="BD93" s="209"/>
      <c r="BE93" s="209"/>
    </row>
    <row r="94" spans="2:57" s="33" customFormat="1" ht="12.75" customHeight="1">
      <c r="B94" s="589" t="s">
        <v>2</v>
      </c>
      <c r="C94" s="590"/>
      <c r="D94" s="590"/>
      <c r="E94" s="590"/>
      <c r="F94" s="590"/>
      <c r="G94" s="590"/>
      <c r="H94" s="590"/>
      <c r="I94" s="590"/>
      <c r="J94" s="592" t="s">
        <v>10</v>
      </c>
      <c r="K94" s="592"/>
      <c r="L94" s="62" t="s">
        <v>3</v>
      </c>
      <c r="M94" s="592" t="s">
        <v>11</v>
      </c>
      <c r="N94" s="592"/>
      <c r="O94" s="593" t="s">
        <v>12</v>
      </c>
      <c r="P94" s="592"/>
      <c r="Q94" s="592"/>
      <c r="R94" s="592"/>
      <c r="S94" s="592"/>
      <c r="T94" s="592"/>
      <c r="U94" s="592" t="s">
        <v>13</v>
      </c>
      <c r="V94" s="592"/>
      <c r="W94" s="592"/>
      <c r="X94" s="56"/>
      <c r="Y94" s="56"/>
      <c r="Z94" s="56"/>
      <c r="AA94" s="56"/>
      <c r="AB94" s="56"/>
      <c r="AC94" s="56"/>
      <c r="AD94" s="34"/>
      <c r="AE94" s="34"/>
      <c r="AF94" s="34"/>
      <c r="AG94" s="34"/>
      <c r="AH94" s="34"/>
      <c r="AI94" s="34"/>
      <c r="AJ94" s="34"/>
      <c r="AK94" s="56"/>
      <c r="AL94" s="594">
        <f ca="1">$AL$9</f>
        <v>10</v>
      </c>
      <c r="AM94" s="595"/>
      <c r="AN94" s="628" t="s">
        <v>4</v>
      </c>
      <c r="AO94" s="628"/>
      <c r="AP94" s="595">
        <v>3</v>
      </c>
      <c r="AQ94" s="595"/>
      <c r="AR94" s="628" t="s">
        <v>5</v>
      </c>
      <c r="AS94" s="631"/>
      <c r="AT94" s="56"/>
      <c r="AU94" s="56"/>
      <c r="AW94" s="55"/>
      <c r="AX94" s="257"/>
      <c r="AY94" s="257"/>
      <c r="AZ94" s="257"/>
      <c r="BA94" s="257"/>
      <c r="BB94" s="257"/>
      <c r="BC94" s="257"/>
      <c r="BD94" s="209"/>
      <c r="BE94" s="209"/>
    </row>
    <row r="95" spans="2:57" s="33" customFormat="1" ht="13.5" customHeight="1">
      <c r="B95" s="590"/>
      <c r="C95" s="590"/>
      <c r="D95" s="590"/>
      <c r="E95" s="590"/>
      <c r="F95" s="590"/>
      <c r="G95" s="590"/>
      <c r="H95" s="590"/>
      <c r="I95" s="590"/>
      <c r="J95" s="609" t="str">
        <f>$J$10</f>
        <v>2</v>
      </c>
      <c r="K95" s="547" t="str">
        <f>$K$10</f>
        <v>5</v>
      </c>
      <c r="L95" s="611" t="str">
        <f>$L$10</f>
        <v>1</v>
      </c>
      <c r="M95" s="550" t="str">
        <f>$M$10</f>
        <v>0</v>
      </c>
      <c r="N95" s="547" t="str">
        <f>$N$10</f>
        <v>4</v>
      </c>
      <c r="O95" s="550" t="str">
        <f>$O$10</f>
        <v>9</v>
      </c>
      <c r="P95" s="544" t="str">
        <f>$P$10</f>
        <v>3</v>
      </c>
      <c r="Q95" s="544" t="str">
        <f>$Q$10</f>
        <v>7</v>
      </c>
      <c r="R95" s="544" t="str">
        <f>$R$10</f>
        <v>0</v>
      </c>
      <c r="S95" s="544" t="str">
        <f>$S$10</f>
        <v>2</v>
      </c>
      <c r="T95" s="547" t="str">
        <f>$T$10</f>
        <v>5</v>
      </c>
      <c r="U95" s="550">
        <f>$U$10</f>
        <v>0</v>
      </c>
      <c r="V95" s="544">
        <f>$V$10</f>
        <v>0</v>
      </c>
      <c r="W95" s="547">
        <f>$W$10</f>
        <v>0</v>
      </c>
      <c r="X95" s="56"/>
      <c r="Y95" s="56"/>
      <c r="Z95" s="56"/>
      <c r="AA95" s="56"/>
      <c r="AB95" s="56"/>
      <c r="AC95" s="56"/>
      <c r="AD95" s="34"/>
      <c r="AE95" s="34"/>
      <c r="AF95" s="34"/>
      <c r="AG95" s="34"/>
      <c r="AH95" s="34"/>
      <c r="AI95" s="34"/>
      <c r="AJ95" s="34"/>
      <c r="AK95" s="56"/>
      <c r="AL95" s="596"/>
      <c r="AM95" s="597"/>
      <c r="AN95" s="629"/>
      <c r="AO95" s="629"/>
      <c r="AP95" s="597"/>
      <c r="AQ95" s="597"/>
      <c r="AR95" s="629"/>
      <c r="AS95" s="632"/>
      <c r="AT95" s="56"/>
      <c r="AU95" s="56"/>
      <c r="AW95" s="55"/>
      <c r="AX95" s="257"/>
      <c r="AY95" s="257"/>
      <c r="AZ95" s="257"/>
      <c r="BA95" s="257"/>
      <c r="BB95" s="257"/>
      <c r="BC95" s="257"/>
      <c r="BD95" s="209"/>
      <c r="BE95" s="209"/>
    </row>
    <row r="96" spans="2:57" s="33" customFormat="1" ht="9" customHeight="1">
      <c r="B96" s="590"/>
      <c r="C96" s="590"/>
      <c r="D96" s="590"/>
      <c r="E96" s="590"/>
      <c r="F96" s="590"/>
      <c r="G96" s="590"/>
      <c r="H96" s="590"/>
      <c r="I96" s="590"/>
      <c r="J96" s="610"/>
      <c r="K96" s="548"/>
      <c r="L96" s="612"/>
      <c r="M96" s="551"/>
      <c r="N96" s="548"/>
      <c r="O96" s="551"/>
      <c r="P96" s="545"/>
      <c r="Q96" s="545"/>
      <c r="R96" s="545"/>
      <c r="S96" s="545"/>
      <c r="T96" s="548"/>
      <c r="U96" s="551"/>
      <c r="V96" s="545"/>
      <c r="W96" s="548"/>
      <c r="X96" s="56"/>
      <c r="Y96" s="56"/>
      <c r="Z96" s="56"/>
      <c r="AA96" s="56"/>
      <c r="AB96" s="56"/>
      <c r="AC96" s="56"/>
      <c r="AD96" s="34"/>
      <c r="AE96" s="34"/>
      <c r="AF96" s="34"/>
      <c r="AG96" s="34"/>
      <c r="AH96" s="34"/>
      <c r="AI96" s="34"/>
      <c r="AJ96" s="34"/>
      <c r="AK96" s="56"/>
      <c r="AL96" s="598"/>
      <c r="AM96" s="599"/>
      <c r="AN96" s="630"/>
      <c r="AO96" s="630"/>
      <c r="AP96" s="599"/>
      <c r="AQ96" s="599"/>
      <c r="AR96" s="630"/>
      <c r="AS96" s="633"/>
      <c r="AT96" s="56"/>
      <c r="AU96" s="56"/>
      <c r="AW96" s="55"/>
      <c r="AX96" s="257"/>
      <c r="AY96" s="257"/>
      <c r="AZ96" s="257"/>
      <c r="BA96" s="257"/>
      <c r="BB96" s="257"/>
      <c r="BC96" s="257"/>
      <c r="BD96" s="209"/>
      <c r="BE96" s="209"/>
    </row>
    <row r="97" spans="2:65" s="33" customFormat="1" ht="6" customHeight="1">
      <c r="B97" s="591"/>
      <c r="C97" s="591"/>
      <c r="D97" s="591"/>
      <c r="E97" s="591"/>
      <c r="F97" s="591"/>
      <c r="G97" s="591"/>
      <c r="H97" s="591"/>
      <c r="I97" s="591"/>
      <c r="J97" s="610"/>
      <c r="K97" s="549"/>
      <c r="L97" s="613"/>
      <c r="M97" s="552"/>
      <c r="N97" s="549"/>
      <c r="O97" s="552"/>
      <c r="P97" s="546"/>
      <c r="Q97" s="546"/>
      <c r="R97" s="546"/>
      <c r="S97" s="546"/>
      <c r="T97" s="549"/>
      <c r="U97" s="552"/>
      <c r="V97" s="546"/>
      <c r="W97" s="549"/>
      <c r="X97" s="56"/>
      <c r="Y97" s="56"/>
      <c r="Z97" s="56"/>
      <c r="AA97" s="56"/>
      <c r="AB97" s="56"/>
      <c r="AC97" s="56"/>
      <c r="AD97" s="56"/>
      <c r="AE97" s="56"/>
      <c r="AF97" s="56"/>
      <c r="AG97" s="56"/>
      <c r="AH97" s="56"/>
      <c r="AI97" s="56"/>
      <c r="AJ97" s="56"/>
      <c r="AK97" s="56"/>
      <c r="AN97" s="1"/>
      <c r="AO97" s="1"/>
      <c r="AP97" s="1"/>
      <c r="AQ97" s="1"/>
      <c r="AR97" s="1"/>
      <c r="AS97" s="1"/>
      <c r="AT97" s="56"/>
      <c r="AU97" s="56"/>
      <c r="AW97" s="55"/>
      <c r="AX97" s="257"/>
      <c r="AY97" s="257"/>
      <c r="AZ97" s="257"/>
      <c r="BA97" s="257"/>
      <c r="BB97" s="257"/>
      <c r="BC97" s="257"/>
      <c r="BD97" s="209"/>
      <c r="BE97" s="209"/>
    </row>
    <row r="98" spans="2:65" s="33" customFormat="1" ht="15" customHeight="1">
      <c r="B98" s="529" t="s">
        <v>51</v>
      </c>
      <c r="C98" s="530"/>
      <c r="D98" s="530"/>
      <c r="E98" s="530"/>
      <c r="F98" s="530"/>
      <c r="G98" s="530"/>
      <c r="H98" s="530"/>
      <c r="I98" s="531"/>
      <c r="J98" s="529" t="s">
        <v>6</v>
      </c>
      <c r="K98" s="530"/>
      <c r="L98" s="530"/>
      <c r="M98" s="530"/>
      <c r="N98" s="538"/>
      <c r="O98" s="541" t="s">
        <v>52</v>
      </c>
      <c r="P98" s="530"/>
      <c r="Q98" s="530"/>
      <c r="R98" s="530"/>
      <c r="S98" s="530"/>
      <c r="T98" s="530"/>
      <c r="U98" s="531"/>
      <c r="V98" s="63" t="s">
        <v>53</v>
      </c>
      <c r="W98" s="64"/>
      <c r="X98" s="64"/>
      <c r="Y98" s="553" t="s">
        <v>54</v>
      </c>
      <c r="Z98" s="553"/>
      <c r="AA98" s="553"/>
      <c r="AB98" s="553"/>
      <c r="AC98" s="553"/>
      <c r="AD98" s="553"/>
      <c r="AE98" s="553"/>
      <c r="AF98" s="553"/>
      <c r="AG98" s="553"/>
      <c r="AH98" s="553"/>
      <c r="AI98" s="64"/>
      <c r="AJ98" s="64"/>
      <c r="AK98" s="65"/>
      <c r="AL98" s="634" t="s">
        <v>251</v>
      </c>
      <c r="AM98" s="634"/>
      <c r="AN98" s="635" t="s">
        <v>33</v>
      </c>
      <c r="AO98" s="635"/>
      <c r="AP98" s="635"/>
      <c r="AQ98" s="635"/>
      <c r="AR98" s="635"/>
      <c r="AS98" s="636"/>
      <c r="AT98" s="56"/>
      <c r="AU98" s="56"/>
      <c r="AW98" s="55"/>
      <c r="AX98" s="257"/>
      <c r="AY98" s="257"/>
      <c r="AZ98" s="257"/>
      <c r="BA98" s="257"/>
      <c r="BB98" s="257"/>
      <c r="BC98" s="257"/>
      <c r="BD98" s="209"/>
      <c r="BE98" s="209"/>
    </row>
    <row r="99" spans="2:65" s="33" customFormat="1" ht="13.5" customHeight="1">
      <c r="B99" s="532"/>
      <c r="C99" s="533"/>
      <c r="D99" s="533"/>
      <c r="E99" s="533"/>
      <c r="F99" s="533"/>
      <c r="G99" s="533"/>
      <c r="H99" s="533"/>
      <c r="I99" s="534"/>
      <c r="J99" s="532"/>
      <c r="K99" s="533"/>
      <c r="L99" s="533"/>
      <c r="M99" s="533"/>
      <c r="N99" s="539"/>
      <c r="O99" s="542"/>
      <c r="P99" s="533"/>
      <c r="Q99" s="533"/>
      <c r="R99" s="533"/>
      <c r="S99" s="533"/>
      <c r="T99" s="533"/>
      <c r="U99" s="534"/>
      <c r="V99" s="557" t="s">
        <v>7</v>
      </c>
      <c r="W99" s="558"/>
      <c r="X99" s="558"/>
      <c r="Y99" s="559"/>
      <c r="Z99" s="563" t="s">
        <v>16</v>
      </c>
      <c r="AA99" s="564"/>
      <c r="AB99" s="564"/>
      <c r="AC99" s="565"/>
      <c r="AD99" s="569" t="s">
        <v>17</v>
      </c>
      <c r="AE99" s="570"/>
      <c r="AF99" s="570"/>
      <c r="AG99" s="571"/>
      <c r="AH99" s="575" t="s">
        <v>114</v>
      </c>
      <c r="AI99" s="576"/>
      <c r="AJ99" s="576"/>
      <c r="AK99" s="577"/>
      <c r="AL99" s="620" t="s">
        <v>252</v>
      </c>
      <c r="AM99" s="620"/>
      <c r="AN99" s="622" t="s">
        <v>19</v>
      </c>
      <c r="AO99" s="623"/>
      <c r="AP99" s="623"/>
      <c r="AQ99" s="623"/>
      <c r="AR99" s="624"/>
      <c r="AS99" s="625"/>
      <c r="AT99" s="56"/>
      <c r="AU99" s="56"/>
      <c r="AW99" s="55"/>
      <c r="AX99" s="257"/>
      <c r="AY99" s="314" t="s">
        <v>278</v>
      </c>
      <c r="AZ99" s="314" t="s">
        <v>278</v>
      </c>
      <c r="BA99" s="314" t="s">
        <v>276</v>
      </c>
      <c r="BB99" s="751" t="s">
        <v>277</v>
      </c>
      <c r="BC99" s="752"/>
      <c r="BD99" s="209"/>
      <c r="BE99" s="209"/>
    </row>
    <row r="100" spans="2:65" s="33" customFormat="1" ht="13.5" customHeight="1">
      <c r="B100" s="535"/>
      <c r="C100" s="536"/>
      <c r="D100" s="536"/>
      <c r="E100" s="536"/>
      <c r="F100" s="536"/>
      <c r="G100" s="536"/>
      <c r="H100" s="536"/>
      <c r="I100" s="537"/>
      <c r="J100" s="535"/>
      <c r="K100" s="536"/>
      <c r="L100" s="536"/>
      <c r="M100" s="536"/>
      <c r="N100" s="540"/>
      <c r="O100" s="543"/>
      <c r="P100" s="536"/>
      <c r="Q100" s="536"/>
      <c r="R100" s="536"/>
      <c r="S100" s="536"/>
      <c r="T100" s="536"/>
      <c r="U100" s="537"/>
      <c r="V100" s="560"/>
      <c r="W100" s="561"/>
      <c r="X100" s="561"/>
      <c r="Y100" s="562"/>
      <c r="Z100" s="566"/>
      <c r="AA100" s="567"/>
      <c r="AB100" s="567"/>
      <c r="AC100" s="568"/>
      <c r="AD100" s="572"/>
      <c r="AE100" s="573"/>
      <c r="AF100" s="573"/>
      <c r="AG100" s="574"/>
      <c r="AH100" s="578"/>
      <c r="AI100" s="579"/>
      <c r="AJ100" s="579"/>
      <c r="AK100" s="580"/>
      <c r="AL100" s="621"/>
      <c r="AM100" s="621"/>
      <c r="AN100" s="626"/>
      <c r="AO100" s="626"/>
      <c r="AP100" s="626"/>
      <c r="AQ100" s="626"/>
      <c r="AR100" s="626"/>
      <c r="AS100" s="627"/>
      <c r="AT100" s="56"/>
      <c r="AU100" s="56"/>
      <c r="AW100" s="55"/>
      <c r="AX100" s="257"/>
      <c r="AY100" s="315"/>
      <c r="AZ100" s="316" t="s">
        <v>272</v>
      </c>
      <c r="BA100" s="316" t="s">
        <v>275</v>
      </c>
      <c r="BB100" s="317" t="s">
        <v>273</v>
      </c>
      <c r="BC100" s="316" t="s">
        <v>272</v>
      </c>
      <c r="BD100" s="209"/>
      <c r="BE100" s="209"/>
      <c r="BL100" s="209" t="s">
        <v>286</v>
      </c>
      <c r="BM100" s="209" t="s">
        <v>179</v>
      </c>
    </row>
    <row r="101" spans="2:65" s="33" customFormat="1" ht="18" customHeight="1">
      <c r="B101" s="489"/>
      <c r="C101" s="490"/>
      <c r="D101" s="490"/>
      <c r="E101" s="490"/>
      <c r="F101" s="490"/>
      <c r="G101" s="490"/>
      <c r="H101" s="490"/>
      <c r="I101" s="491"/>
      <c r="J101" s="489"/>
      <c r="K101" s="490"/>
      <c r="L101" s="490"/>
      <c r="M101" s="490"/>
      <c r="N101" s="495"/>
      <c r="O101" s="351"/>
      <c r="P101" s="362" t="s">
        <v>45</v>
      </c>
      <c r="Q101" s="349"/>
      <c r="R101" s="362" t="s">
        <v>46</v>
      </c>
      <c r="S101" s="168"/>
      <c r="T101" s="497" t="s">
        <v>20</v>
      </c>
      <c r="U101" s="498"/>
      <c r="V101" s="499"/>
      <c r="W101" s="500"/>
      <c r="X101" s="500"/>
      <c r="Y101" s="74" t="s">
        <v>8</v>
      </c>
      <c r="Z101" s="44"/>
      <c r="AA101" s="45"/>
      <c r="AB101" s="45"/>
      <c r="AC101" s="43" t="s">
        <v>8</v>
      </c>
      <c r="AD101" s="44"/>
      <c r="AE101" s="45"/>
      <c r="AF101" s="45"/>
      <c r="AG101" s="46" t="s">
        <v>8</v>
      </c>
      <c r="AH101" s="483">
        <f>IF(V101="賃金で算定",V102+Z102-AD102,0)</f>
        <v>0</v>
      </c>
      <c r="AI101" s="484"/>
      <c r="AJ101" s="484"/>
      <c r="AK101" s="485"/>
      <c r="AL101" s="78"/>
      <c r="AM101" s="79"/>
      <c r="AN101" s="486"/>
      <c r="AO101" s="487"/>
      <c r="AP101" s="487"/>
      <c r="AQ101" s="487"/>
      <c r="AR101" s="487"/>
      <c r="AS101" s="389" t="s">
        <v>8</v>
      </c>
      <c r="AT101" s="56"/>
      <c r="AU101" s="56"/>
      <c r="AV101" s="53" t="str">
        <f>IF(OR(O101="",Q101=""),"", IF(O101&lt;20,DATE(O101+118,Q101,IF(S101="",1,S101)),DATE(O101+88,Q101,IF(S101="",1,S101))))</f>
        <v/>
      </c>
      <c r="AW101" s="55" t="str">
        <f>IF(AV101&lt;=設定シート!C$15,"昔",IF(AV101&lt;=設定シート!E$15,"上",IF(AV101&lt;=設定シート!G$15,"中","下")))</f>
        <v>下</v>
      </c>
      <c r="AX101" s="257">
        <f>IF(AV101&lt;=設定シート!$E$36,5,IF(AV101&lt;=設定シート!$I$36,7,IF(AV101&lt;=設定シート!$M$36,9,11)))</f>
        <v>11</v>
      </c>
      <c r="AY101" s="320"/>
      <c r="AZ101" s="318"/>
      <c r="BA101" s="322">
        <f>AN101</f>
        <v>0</v>
      </c>
      <c r="BB101" s="318"/>
      <c r="BC101" s="318"/>
      <c r="BD101" s="209"/>
      <c r="BE101" s="209"/>
      <c r="BL101" s="1"/>
      <c r="BM101" s="1"/>
    </row>
    <row r="102" spans="2:65" s="33" customFormat="1" ht="18" customHeight="1">
      <c r="B102" s="492"/>
      <c r="C102" s="493"/>
      <c r="D102" s="493"/>
      <c r="E102" s="493"/>
      <c r="F102" s="493"/>
      <c r="G102" s="493"/>
      <c r="H102" s="493"/>
      <c r="I102" s="494"/>
      <c r="J102" s="492"/>
      <c r="K102" s="493"/>
      <c r="L102" s="493"/>
      <c r="M102" s="493"/>
      <c r="N102" s="496"/>
      <c r="O102" s="352"/>
      <c r="P102" s="363" t="s">
        <v>45</v>
      </c>
      <c r="Q102" s="350"/>
      <c r="R102" s="363" t="s">
        <v>46</v>
      </c>
      <c r="S102" s="171"/>
      <c r="T102" s="522" t="s">
        <v>21</v>
      </c>
      <c r="U102" s="523"/>
      <c r="V102" s="524"/>
      <c r="W102" s="525"/>
      <c r="X102" s="525"/>
      <c r="Y102" s="526"/>
      <c r="Z102" s="527"/>
      <c r="AA102" s="528"/>
      <c r="AB102" s="528"/>
      <c r="AC102" s="528"/>
      <c r="AD102" s="527"/>
      <c r="AE102" s="528"/>
      <c r="AF102" s="528"/>
      <c r="AG102" s="614"/>
      <c r="AH102" s="472">
        <f>IF(V101="賃金で算定",0,V102+Z102-AD102)</f>
        <v>0</v>
      </c>
      <c r="AI102" s="472"/>
      <c r="AJ102" s="472"/>
      <c r="AK102" s="473"/>
      <c r="AL102" s="479">
        <f>IF(V101="賃金で算定","賃金で算定",IF(OR(V102=0,$F119="",AV101=""),0,IF(AW101="昔",VLOOKUP($F119,労務比率,AX101,FALSE),IF(AW101="上",VLOOKUP($F119,労務比率,AX101,FALSE),IF(AW101="中",VLOOKUP($F119,労務比率,AX101,FALSE),VLOOKUP($F119,労務比率,AX101,FALSE))))))</f>
        <v>0</v>
      </c>
      <c r="AM102" s="480"/>
      <c r="AN102" s="481">
        <f>IF(V101="賃金で算定",0,INT(AH102*AL102/100))</f>
        <v>0</v>
      </c>
      <c r="AO102" s="482"/>
      <c r="AP102" s="482"/>
      <c r="AQ102" s="482"/>
      <c r="AR102" s="482"/>
      <c r="AS102" s="390"/>
      <c r="AT102" s="56"/>
      <c r="AU102" s="56"/>
      <c r="AV102" s="53"/>
      <c r="AW102" s="55"/>
      <c r="AX102" s="257"/>
      <c r="AY102" s="321">
        <f>AH102</f>
        <v>0</v>
      </c>
      <c r="AZ102" s="319">
        <f>IF(AV101&lt;=設定シート!C$85,AH102,IF(AND(AV101&gt;=設定シート!E$85,AV101&lt;=設定シート!G$85),AH102*105/108,AH102))</f>
        <v>0</v>
      </c>
      <c r="BA102" s="316"/>
      <c r="BB102" s="319">
        <f>IF($AL102="賃金で算定",0,INT(AY102*$AL102/100))</f>
        <v>0</v>
      </c>
      <c r="BC102" s="319">
        <f>IF(AY102=AZ102,BB102,AZ102*$AL102/100)</f>
        <v>0</v>
      </c>
      <c r="BD102" s="209"/>
      <c r="BE102" s="209"/>
      <c r="BL102" s="209">
        <f>IF(AY102=AZ102,0,1)</f>
        <v>0</v>
      </c>
      <c r="BM102" s="209" t="str">
        <f>IF(BL102=1,AL102,"")</f>
        <v/>
      </c>
    </row>
    <row r="103" spans="2:65" s="33" customFormat="1" ht="18" customHeight="1">
      <c r="B103" s="489"/>
      <c r="C103" s="490"/>
      <c r="D103" s="490"/>
      <c r="E103" s="490"/>
      <c r="F103" s="490"/>
      <c r="G103" s="490"/>
      <c r="H103" s="490"/>
      <c r="I103" s="491"/>
      <c r="J103" s="489"/>
      <c r="K103" s="490"/>
      <c r="L103" s="490"/>
      <c r="M103" s="490"/>
      <c r="N103" s="495"/>
      <c r="O103" s="351"/>
      <c r="P103" s="362" t="s">
        <v>45</v>
      </c>
      <c r="Q103" s="349"/>
      <c r="R103" s="362" t="s">
        <v>46</v>
      </c>
      <c r="S103" s="168"/>
      <c r="T103" s="497" t="s">
        <v>47</v>
      </c>
      <c r="U103" s="498"/>
      <c r="V103" s="499"/>
      <c r="W103" s="500"/>
      <c r="X103" s="500"/>
      <c r="Y103" s="75"/>
      <c r="Z103" s="40"/>
      <c r="AA103" s="41"/>
      <c r="AB103" s="41"/>
      <c r="AC103" s="42"/>
      <c r="AD103" s="40"/>
      <c r="AE103" s="41"/>
      <c r="AF103" s="41"/>
      <c r="AG103" s="47"/>
      <c r="AH103" s="483">
        <f>IF(V103="賃金で算定",V104+Z104-AD104,0)</f>
        <v>0</v>
      </c>
      <c r="AI103" s="484"/>
      <c r="AJ103" s="484"/>
      <c r="AK103" s="485"/>
      <c r="AL103" s="78"/>
      <c r="AM103" s="79"/>
      <c r="AN103" s="486"/>
      <c r="AO103" s="487"/>
      <c r="AP103" s="487"/>
      <c r="AQ103" s="487"/>
      <c r="AR103" s="487"/>
      <c r="AS103" s="369"/>
      <c r="AT103" s="56"/>
      <c r="AU103" s="56"/>
      <c r="AV103" s="53" t="str">
        <f>IF(OR(O103="",Q103=""),"", IF(O103&lt;20,DATE(O103+118,Q103,IF(S103="",1,S103)),DATE(O103+88,Q103,IF(S103="",1,S103))))</f>
        <v/>
      </c>
      <c r="AW103" s="55" t="str">
        <f>IF(AV103&lt;=設定シート!C$15,"昔",IF(AV103&lt;=設定シート!E$15,"上",IF(AV103&lt;=設定シート!G$15,"中","下")))</f>
        <v>下</v>
      </c>
      <c r="AX103" s="257">
        <f>IF(AV103&lt;=設定シート!$E$36,5,IF(AV103&lt;=設定シート!$I$36,7,IF(AV103&lt;=設定シート!$M$36,9,11)))</f>
        <v>11</v>
      </c>
      <c r="AY103" s="320"/>
      <c r="AZ103" s="318"/>
      <c r="BA103" s="322">
        <f t="shared" ref="BA103" si="33">AN103</f>
        <v>0</v>
      </c>
      <c r="BB103" s="318"/>
      <c r="BC103" s="318"/>
      <c r="BD103" s="209"/>
      <c r="BE103" s="209"/>
      <c r="BL103" s="209"/>
      <c r="BM103" s="209"/>
    </row>
    <row r="104" spans="2:65" s="33" customFormat="1" ht="18" customHeight="1">
      <c r="B104" s="492"/>
      <c r="C104" s="493"/>
      <c r="D104" s="493"/>
      <c r="E104" s="493"/>
      <c r="F104" s="493"/>
      <c r="G104" s="493"/>
      <c r="H104" s="493"/>
      <c r="I104" s="494"/>
      <c r="J104" s="492"/>
      <c r="K104" s="493"/>
      <c r="L104" s="493"/>
      <c r="M104" s="493"/>
      <c r="N104" s="496"/>
      <c r="O104" s="352"/>
      <c r="P104" s="363" t="s">
        <v>45</v>
      </c>
      <c r="Q104" s="350"/>
      <c r="R104" s="363" t="s">
        <v>46</v>
      </c>
      <c r="S104" s="171"/>
      <c r="T104" s="522" t="s">
        <v>48</v>
      </c>
      <c r="U104" s="523"/>
      <c r="V104" s="524"/>
      <c r="W104" s="525"/>
      <c r="X104" s="525"/>
      <c r="Y104" s="526"/>
      <c r="Z104" s="527"/>
      <c r="AA104" s="528"/>
      <c r="AB104" s="528"/>
      <c r="AC104" s="528"/>
      <c r="AD104" s="527"/>
      <c r="AE104" s="528"/>
      <c r="AF104" s="528"/>
      <c r="AG104" s="614"/>
      <c r="AH104" s="472">
        <f>IF(V103="賃金で算定",0,V104+Z104-AD104)</f>
        <v>0</v>
      </c>
      <c r="AI104" s="472"/>
      <c r="AJ104" s="472"/>
      <c r="AK104" s="473"/>
      <c r="AL104" s="479">
        <f>IF(V103="賃金で算定","賃金で算定",IF(OR(V104=0,$F119="",AV103=""),0,IF(AW103="昔",VLOOKUP($F119,労務比率,AX103,FALSE),IF(AW103="上",VLOOKUP($F119,労務比率,AX103,FALSE),IF(AW103="中",VLOOKUP($F119,労務比率,AX103,FALSE),VLOOKUP($F119,労務比率,AX103,FALSE))))))</f>
        <v>0</v>
      </c>
      <c r="AM104" s="480"/>
      <c r="AN104" s="481">
        <f>IF(V103="賃金で算定",0,INT(AH104*AL104/100))</f>
        <v>0</v>
      </c>
      <c r="AO104" s="482"/>
      <c r="AP104" s="482"/>
      <c r="AQ104" s="482"/>
      <c r="AR104" s="482"/>
      <c r="AS104" s="390"/>
      <c r="AT104" s="56"/>
      <c r="AU104" s="56"/>
      <c r="AV104" s="53"/>
      <c r="AW104" s="55"/>
      <c r="AX104" s="257"/>
      <c r="AY104" s="321">
        <f t="shared" ref="AY104" si="34">AH104</f>
        <v>0</v>
      </c>
      <c r="AZ104" s="319">
        <f>IF(AV103&lt;=設定シート!C$85,AH104,IF(AND(AV103&gt;=設定シート!E$85,AV103&lt;=設定シート!G$85),AH104*105/108,AH104))</f>
        <v>0</v>
      </c>
      <c r="BA104" s="316"/>
      <c r="BB104" s="319">
        <f t="shared" ref="BB104" si="35">IF($AL104="賃金で算定",0,INT(AY104*$AL104/100))</f>
        <v>0</v>
      </c>
      <c r="BC104" s="319">
        <f>IF(AY104=AZ104,BB104,AZ104*$AL104/100)</f>
        <v>0</v>
      </c>
      <c r="BD104" s="209"/>
      <c r="BE104" s="209"/>
      <c r="BL104" s="209">
        <f>IF(AY104=AZ104,0,1)</f>
        <v>0</v>
      </c>
      <c r="BM104" s="209" t="str">
        <f>IF(BL104=1,AL104,"")</f>
        <v/>
      </c>
    </row>
    <row r="105" spans="2:65" s="33" customFormat="1" ht="18" customHeight="1">
      <c r="B105" s="489"/>
      <c r="C105" s="490"/>
      <c r="D105" s="490"/>
      <c r="E105" s="490"/>
      <c r="F105" s="490"/>
      <c r="G105" s="490"/>
      <c r="H105" s="490"/>
      <c r="I105" s="491"/>
      <c r="J105" s="489"/>
      <c r="K105" s="490"/>
      <c r="L105" s="490"/>
      <c r="M105" s="490"/>
      <c r="N105" s="495"/>
      <c r="O105" s="351"/>
      <c r="P105" s="362" t="s">
        <v>45</v>
      </c>
      <c r="Q105" s="349"/>
      <c r="R105" s="362" t="s">
        <v>46</v>
      </c>
      <c r="S105" s="168"/>
      <c r="T105" s="497" t="s">
        <v>47</v>
      </c>
      <c r="U105" s="498"/>
      <c r="V105" s="499"/>
      <c r="W105" s="500"/>
      <c r="X105" s="500"/>
      <c r="Y105" s="75"/>
      <c r="Z105" s="40"/>
      <c r="AA105" s="41"/>
      <c r="AB105" s="41"/>
      <c r="AC105" s="42"/>
      <c r="AD105" s="40"/>
      <c r="AE105" s="41"/>
      <c r="AF105" s="41"/>
      <c r="AG105" s="47"/>
      <c r="AH105" s="483">
        <f>IF(V105="賃金で算定",V106+Z106-AD106,0)</f>
        <v>0</v>
      </c>
      <c r="AI105" s="484"/>
      <c r="AJ105" s="484"/>
      <c r="AK105" s="485"/>
      <c r="AL105" s="78"/>
      <c r="AM105" s="79"/>
      <c r="AN105" s="486"/>
      <c r="AO105" s="487"/>
      <c r="AP105" s="487"/>
      <c r="AQ105" s="487"/>
      <c r="AR105" s="487"/>
      <c r="AS105" s="369"/>
      <c r="AT105" s="56"/>
      <c r="AU105" s="56"/>
      <c r="AV105" s="53" t="str">
        <f>IF(OR(O105="",Q105=""),"", IF(O105&lt;20,DATE(O105+118,Q105,IF(S105="",1,S105)),DATE(O105+88,Q105,IF(S105="",1,S105))))</f>
        <v/>
      </c>
      <c r="AW105" s="55" t="str">
        <f>IF(AV105&lt;=設定シート!C$15,"昔",IF(AV105&lt;=設定シート!E$15,"上",IF(AV105&lt;=設定シート!G$15,"中","下")))</f>
        <v>下</v>
      </c>
      <c r="AX105" s="257">
        <f>IF(AV105&lt;=設定シート!$E$36,5,IF(AV105&lt;=設定シート!$I$36,7,IF(AV105&lt;=設定シート!$M$36,9,11)))</f>
        <v>11</v>
      </c>
      <c r="AY105" s="320"/>
      <c r="AZ105" s="318"/>
      <c r="BA105" s="322">
        <f t="shared" ref="BA105" si="36">AN105</f>
        <v>0</v>
      </c>
      <c r="BB105" s="318"/>
      <c r="BC105" s="318"/>
      <c r="BD105" s="209"/>
      <c r="BE105" s="209"/>
      <c r="BL105" s="1"/>
      <c r="BM105" s="1"/>
    </row>
    <row r="106" spans="2:65" s="33" customFormat="1" ht="18" customHeight="1">
      <c r="B106" s="492"/>
      <c r="C106" s="493"/>
      <c r="D106" s="493"/>
      <c r="E106" s="493"/>
      <c r="F106" s="493"/>
      <c r="G106" s="493"/>
      <c r="H106" s="493"/>
      <c r="I106" s="494"/>
      <c r="J106" s="492"/>
      <c r="K106" s="493"/>
      <c r="L106" s="493"/>
      <c r="M106" s="493"/>
      <c r="N106" s="496"/>
      <c r="O106" s="352"/>
      <c r="P106" s="363" t="s">
        <v>45</v>
      </c>
      <c r="Q106" s="350"/>
      <c r="R106" s="363" t="s">
        <v>46</v>
      </c>
      <c r="S106" s="171"/>
      <c r="T106" s="522" t="s">
        <v>48</v>
      </c>
      <c r="U106" s="523"/>
      <c r="V106" s="524"/>
      <c r="W106" s="525"/>
      <c r="X106" s="525"/>
      <c r="Y106" s="526"/>
      <c r="Z106" s="524"/>
      <c r="AA106" s="525"/>
      <c r="AB106" s="525"/>
      <c r="AC106" s="525"/>
      <c r="AD106" s="524"/>
      <c r="AE106" s="525"/>
      <c r="AF106" s="525"/>
      <c r="AG106" s="526"/>
      <c r="AH106" s="472">
        <f>IF(V105="賃金で算定",0,V106+Z106-AD106)</f>
        <v>0</v>
      </c>
      <c r="AI106" s="472"/>
      <c r="AJ106" s="472"/>
      <c r="AK106" s="473"/>
      <c r="AL106" s="479">
        <f>IF(V105="賃金で算定","賃金で算定",IF(OR(V106=0,$F119="",AV105=""),0,IF(AW105="昔",VLOOKUP($F119,労務比率,AX105,FALSE),IF(AW105="上",VLOOKUP($F119,労務比率,AX105,FALSE),IF(AW105="中",VLOOKUP($F119,労務比率,AX105,FALSE),VLOOKUP($F119,労務比率,AX105,FALSE))))))</f>
        <v>0</v>
      </c>
      <c r="AM106" s="480"/>
      <c r="AN106" s="481">
        <f>IF(V105="賃金で算定",0,INT(AH106*AL106/100))</f>
        <v>0</v>
      </c>
      <c r="AO106" s="482"/>
      <c r="AP106" s="482"/>
      <c r="AQ106" s="482"/>
      <c r="AR106" s="482"/>
      <c r="AS106" s="390"/>
      <c r="AT106" s="56"/>
      <c r="AU106" s="56"/>
      <c r="AV106" s="53"/>
      <c r="AW106" s="55"/>
      <c r="AX106" s="257"/>
      <c r="AY106" s="321">
        <f t="shared" ref="AY106" si="37">AH106</f>
        <v>0</v>
      </c>
      <c r="AZ106" s="319">
        <f>IF(AV105&lt;=設定シート!C$85,AH106,IF(AND(AV105&gt;=設定シート!E$85,AV105&lt;=設定シート!G$85),AH106*105/108,AH106))</f>
        <v>0</v>
      </c>
      <c r="BA106" s="316"/>
      <c r="BB106" s="319">
        <f t="shared" ref="BB106" si="38">IF($AL106="賃金で算定",0,INT(AY106*$AL106/100))</f>
        <v>0</v>
      </c>
      <c r="BC106" s="319">
        <f>IF(AY106=AZ106,BB106,AZ106*$AL106/100)</f>
        <v>0</v>
      </c>
      <c r="BD106" s="209"/>
      <c r="BE106" s="209"/>
      <c r="BL106" s="209">
        <f>IF(AY106=AZ106,0,1)</f>
        <v>0</v>
      </c>
      <c r="BM106" s="209" t="str">
        <f>IF(BL106=1,AL106,"")</f>
        <v/>
      </c>
    </row>
    <row r="107" spans="2:65" s="33" customFormat="1" ht="18" customHeight="1">
      <c r="B107" s="489"/>
      <c r="C107" s="490"/>
      <c r="D107" s="490"/>
      <c r="E107" s="490"/>
      <c r="F107" s="490"/>
      <c r="G107" s="490"/>
      <c r="H107" s="490"/>
      <c r="I107" s="491"/>
      <c r="J107" s="489"/>
      <c r="K107" s="490"/>
      <c r="L107" s="490"/>
      <c r="M107" s="490"/>
      <c r="N107" s="495"/>
      <c r="O107" s="351"/>
      <c r="P107" s="362" t="s">
        <v>45</v>
      </c>
      <c r="Q107" s="349"/>
      <c r="R107" s="362" t="s">
        <v>46</v>
      </c>
      <c r="S107" s="168"/>
      <c r="T107" s="497" t="s">
        <v>20</v>
      </c>
      <c r="U107" s="498"/>
      <c r="V107" s="499"/>
      <c r="W107" s="500"/>
      <c r="X107" s="500"/>
      <c r="Y107" s="76"/>
      <c r="Z107" s="36"/>
      <c r="AA107" s="37"/>
      <c r="AB107" s="37"/>
      <c r="AC107" s="48"/>
      <c r="AD107" s="36"/>
      <c r="AE107" s="37"/>
      <c r="AF107" s="37"/>
      <c r="AG107" s="49"/>
      <c r="AH107" s="483">
        <f>IF(V107="賃金で算定",V108+Z108-AD108,0)</f>
        <v>0</v>
      </c>
      <c r="AI107" s="484"/>
      <c r="AJ107" s="484"/>
      <c r="AK107" s="485"/>
      <c r="AL107" s="78"/>
      <c r="AM107" s="79"/>
      <c r="AN107" s="486"/>
      <c r="AO107" s="487"/>
      <c r="AP107" s="487"/>
      <c r="AQ107" s="487"/>
      <c r="AR107" s="487"/>
      <c r="AS107" s="369"/>
      <c r="AT107" s="56"/>
      <c r="AU107" s="56"/>
      <c r="AV107" s="53" t="str">
        <f>IF(OR(O107="",Q107=""),"", IF(O107&lt;20,DATE(O107+118,Q107,IF(S107="",1,S107)),DATE(O107+88,Q107,IF(S107="",1,S107))))</f>
        <v/>
      </c>
      <c r="AW107" s="55" t="str">
        <f>IF(AV107&lt;=設定シート!C$15,"昔",IF(AV107&lt;=設定シート!E$15,"上",IF(AV107&lt;=設定シート!G$15,"中","下")))</f>
        <v>下</v>
      </c>
      <c r="AX107" s="257">
        <f>IF(AV107&lt;=設定シート!$E$36,5,IF(AV107&lt;=設定シート!$I$36,7,IF(AV107&lt;=設定シート!$M$36,9,11)))</f>
        <v>11</v>
      </c>
      <c r="AY107" s="320"/>
      <c r="AZ107" s="318"/>
      <c r="BA107" s="322">
        <f t="shared" ref="BA107" si="39">AN107</f>
        <v>0</v>
      </c>
      <c r="BB107" s="318"/>
      <c r="BC107" s="318"/>
      <c r="BD107" s="209"/>
      <c r="BE107" s="209"/>
      <c r="BL107" s="1"/>
      <c r="BM107" s="1"/>
    </row>
    <row r="108" spans="2:65" s="33" customFormat="1" ht="18" customHeight="1">
      <c r="B108" s="492"/>
      <c r="C108" s="493"/>
      <c r="D108" s="493"/>
      <c r="E108" s="493"/>
      <c r="F108" s="493"/>
      <c r="G108" s="493"/>
      <c r="H108" s="493"/>
      <c r="I108" s="494"/>
      <c r="J108" s="492"/>
      <c r="K108" s="493"/>
      <c r="L108" s="493"/>
      <c r="M108" s="493"/>
      <c r="N108" s="496"/>
      <c r="O108" s="352"/>
      <c r="P108" s="363" t="s">
        <v>45</v>
      </c>
      <c r="Q108" s="350"/>
      <c r="R108" s="363" t="s">
        <v>46</v>
      </c>
      <c r="S108" s="171"/>
      <c r="T108" s="522" t="s">
        <v>21</v>
      </c>
      <c r="U108" s="523"/>
      <c r="V108" s="524"/>
      <c r="W108" s="525"/>
      <c r="X108" s="525"/>
      <c r="Y108" s="526"/>
      <c r="Z108" s="527"/>
      <c r="AA108" s="528"/>
      <c r="AB108" s="528"/>
      <c r="AC108" s="528"/>
      <c r="AD108" s="524"/>
      <c r="AE108" s="525"/>
      <c r="AF108" s="525"/>
      <c r="AG108" s="526"/>
      <c r="AH108" s="472">
        <f>IF(V107="賃金で算定",0,V108+Z108-AD108)</f>
        <v>0</v>
      </c>
      <c r="AI108" s="472"/>
      <c r="AJ108" s="472"/>
      <c r="AK108" s="473"/>
      <c r="AL108" s="479">
        <f>IF(V107="賃金で算定","賃金で算定",IF(OR(V108=0,$F119="",AV107=""),0,IF(AW107="昔",VLOOKUP($F119,労務比率,AX107,FALSE),IF(AW107="上",VLOOKUP($F119,労務比率,AX107,FALSE),IF(AW107="中",VLOOKUP($F119,労務比率,AX107,FALSE),VLOOKUP($F119,労務比率,AX107,FALSE))))))</f>
        <v>0</v>
      </c>
      <c r="AM108" s="480"/>
      <c r="AN108" s="481">
        <f>IF(V107="賃金で算定",0,INT(AH108*AL108/100))</f>
        <v>0</v>
      </c>
      <c r="AO108" s="482"/>
      <c r="AP108" s="482"/>
      <c r="AQ108" s="482"/>
      <c r="AR108" s="482"/>
      <c r="AS108" s="390"/>
      <c r="AT108" s="56"/>
      <c r="AU108" s="56"/>
      <c r="AV108" s="53"/>
      <c r="AW108" s="55"/>
      <c r="AX108" s="257"/>
      <c r="AY108" s="321">
        <f t="shared" ref="AY108" si="40">AH108</f>
        <v>0</v>
      </c>
      <c r="AZ108" s="319">
        <f>IF(AV107&lt;=設定シート!C$85,AH108,IF(AND(AV107&gt;=設定シート!E$85,AV107&lt;=設定シート!G$85),AH108*105/108,AH108))</f>
        <v>0</v>
      </c>
      <c r="BA108" s="316"/>
      <c r="BB108" s="319">
        <f t="shared" ref="BB108" si="41">IF($AL108="賃金で算定",0,INT(AY108*$AL108/100))</f>
        <v>0</v>
      </c>
      <c r="BC108" s="319">
        <f>IF(AY108=AZ108,BB108,AZ108*$AL108/100)</f>
        <v>0</v>
      </c>
      <c r="BD108" s="209"/>
      <c r="BE108" s="209"/>
      <c r="BL108" s="209">
        <f>IF(AY108=AZ108,0,1)</f>
        <v>0</v>
      </c>
      <c r="BM108" s="209" t="str">
        <f>IF(BL108=1,AL108,"")</f>
        <v/>
      </c>
    </row>
    <row r="109" spans="2:65" s="33" customFormat="1" ht="18" customHeight="1">
      <c r="B109" s="489"/>
      <c r="C109" s="490"/>
      <c r="D109" s="490"/>
      <c r="E109" s="490"/>
      <c r="F109" s="490"/>
      <c r="G109" s="490"/>
      <c r="H109" s="490"/>
      <c r="I109" s="491"/>
      <c r="J109" s="489"/>
      <c r="K109" s="490"/>
      <c r="L109" s="490"/>
      <c r="M109" s="490"/>
      <c r="N109" s="495"/>
      <c r="O109" s="351"/>
      <c r="P109" s="362" t="s">
        <v>45</v>
      </c>
      <c r="Q109" s="349"/>
      <c r="R109" s="362" t="s">
        <v>46</v>
      </c>
      <c r="S109" s="168"/>
      <c r="T109" s="497" t="s">
        <v>47</v>
      </c>
      <c r="U109" s="498"/>
      <c r="V109" s="499"/>
      <c r="W109" s="500"/>
      <c r="X109" s="500"/>
      <c r="Y109" s="75"/>
      <c r="Z109" s="40"/>
      <c r="AA109" s="41"/>
      <c r="AB109" s="41"/>
      <c r="AC109" s="42"/>
      <c r="AD109" s="40"/>
      <c r="AE109" s="41"/>
      <c r="AF109" s="41"/>
      <c r="AG109" s="47"/>
      <c r="AH109" s="483">
        <f>IF(V109="賃金で算定",V110+Z110-AD110,0)</f>
        <v>0</v>
      </c>
      <c r="AI109" s="484"/>
      <c r="AJ109" s="484"/>
      <c r="AK109" s="485"/>
      <c r="AL109" s="78"/>
      <c r="AM109" s="79"/>
      <c r="AN109" s="486"/>
      <c r="AO109" s="487"/>
      <c r="AP109" s="487"/>
      <c r="AQ109" s="487"/>
      <c r="AR109" s="487"/>
      <c r="AS109" s="369"/>
      <c r="AT109" s="56"/>
      <c r="AU109" s="56"/>
      <c r="AV109" s="53" t="str">
        <f>IF(OR(O109="",Q109=""),"", IF(O109&lt;20,DATE(O109+118,Q109,IF(S109="",1,S109)),DATE(O109+88,Q109,IF(S109="",1,S109))))</f>
        <v/>
      </c>
      <c r="AW109" s="55" t="str">
        <f>IF(AV109&lt;=設定シート!C$15,"昔",IF(AV109&lt;=設定シート!E$15,"上",IF(AV109&lt;=設定シート!G$15,"中","下")))</f>
        <v>下</v>
      </c>
      <c r="AX109" s="257">
        <f>IF(AV109&lt;=設定シート!$E$36,5,IF(AV109&lt;=設定シート!$I$36,7,IF(AV109&lt;=設定シート!$M$36,9,11)))</f>
        <v>11</v>
      </c>
      <c r="AY109" s="320"/>
      <c r="AZ109" s="318"/>
      <c r="BA109" s="322">
        <f t="shared" ref="BA109" si="42">AN109</f>
        <v>0</v>
      </c>
      <c r="BB109" s="318"/>
      <c r="BC109" s="318"/>
      <c r="BD109" s="209"/>
      <c r="BE109" s="209"/>
      <c r="BL109" s="1"/>
      <c r="BM109" s="1"/>
    </row>
    <row r="110" spans="2:65" s="33" customFormat="1" ht="18" customHeight="1">
      <c r="B110" s="492"/>
      <c r="C110" s="493"/>
      <c r="D110" s="493"/>
      <c r="E110" s="493"/>
      <c r="F110" s="493"/>
      <c r="G110" s="493"/>
      <c r="H110" s="493"/>
      <c r="I110" s="494"/>
      <c r="J110" s="492"/>
      <c r="K110" s="493"/>
      <c r="L110" s="493"/>
      <c r="M110" s="493"/>
      <c r="N110" s="496"/>
      <c r="O110" s="352"/>
      <c r="P110" s="363" t="s">
        <v>45</v>
      </c>
      <c r="Q110" s="350"/>
      <c r="R110" s="363" t="s">
        <v>46</v>
      </c>
      <c r="S110" s="171"/>
      <c r="T110" s="522" t="s">
        <v>48</v>
      </c>
      <c r="U110" s="523"/>
      <c r="V110" s="524"/>
      <c r="W110" s="525"/>
      <c r="X110" s="525"/>
      <c r="Y110" s="526"/>
      <c r="Z110" s="524"/>
      <c r="AA110" s="525"/>
      <c r="AB110" s="525"/>
      <c r="AC110" s="525"/>
      <c r="AD110" s="527"/>
      <c r="AE110" s="528"/>
      <c r="AF110" s="528"/>
      <c r="AG110" s="614"/>
      <c r="AH110" s="472">
        <f>IF(V109="賃金で算定",0,V110+Z110-AD110)</f>
        <v>0</v>
      </c>
      <c r="AI110" s="472"/>
      <c r="AJ110" s="472"/>
      <c r="AK110" s="473"/>
      <c r="AL110" s="479">
        <f>IF(V109="賃金で算定","賃金で算定",IF(OR(V110=0,$F119="",AV109=""),0,IF(AW109="昔",VLOOKUP($F119,労務比率,AX109,FALSE),IF(AW109="上",VLOOKUP($F119,労務比率,AX109,FALSE),IF(AW109="中",VLOOKUP($F119,労務比率,AX109,FALSE),VLOOKUP($F119,労務比率,AX109,FALSE))))))</f>
        <v>0</v>
      </c>
      <c r="AM110" s="480"/>
      <c r="AN110" s="481">
        <f>IF(V109="賃金で算定",0,INT(AH110*AL110/100))</f>
        <v>0</v>
      </c>
      <c r="AO110" s="482"/>
      <c r="AP110" s="482"/>
      <c r="AQ110" s="482"/>
      <c r="AR110" s="482"/>
      <c r="AS110" s="390"/>
      <c r="AT110" s="56"/>
      <c r="AU110" s="56"/>
      <c r="AV110" s="53"/>
      <c r="AW110" s="55"/>
      <c r="AX110" s="257"/>
      <c r="AY110" s="321">
        <f t="shared" ref="AY110" si="43">AH110</f>
        <v>0</v>
      </c>
      <c r="AZ110" s="319">
        <f>IF(AV109&lt;=設定シート!C$85,AH110,IF(AND(AV109&gt;=設定シート!E$85,AV109&lt;=設定シート!G$85),AH110*105/108,AH110))</f>
        <v>0</v>
      </c>
      <c r="BA110" s="316"/>
      <c r="BB110" s="319">
        <f t="shared" ref="BB110" si="44">IF($AL110="賃金で算定",0,INT(AY110*$AL110/100))</f>
        <v>0</v>
      </c>
      <c r="BC110" s="319">
        <f>IF(AY110=AZ110,BB110,AZ110*$AL110/100)</f>
        <v>0</v>
      </c>
      <c r="BD110" s="209"/>
      <c r="BE110" s="209"/>
      <c r="BL110" s="209">
        <f>IF(AY110=AZ110,0,1)</f>
        <v>0</v>
      </c>
      <c r="BM110" s="209" t="str">
        <f>IF(BL110=1,AL110,"")</f>
        <v/>
      </c>
    </row>
    <row r="111" spans="2:65" s="33" customFormat="1" ht="18" customHeight="1">
      <c r="B111" s="489"/>
      <c r="C111" s="490"/>
      <c r="D111" s="490"/>
      <c r="E111" s="490"/>
      <c r="F111" s="490"/>
      <c r="G111" s="490"/>
      <c r="H111" s="490"/>
      <c r="I111" s="491"/>
      <c r="J111" s="489"/>
      <c r="K111" s="490"/>
      <c r="L111" s="490"/>
      <c r="M111" s="490"/>
      <c r="N111" s="495"/>
      <c r="O111" s="351"/>
      <c r="P111" s="362" t="s">
        <v>45</v>
      </c>
      <c r="Q111" s="349"/>
      <c r="R111" s="362" t="s">
        <v>46</v>
      </c>
      <c r="S111" s="168"/>
      <c r="T111" s="497" t="s">
        <v>47</v>
      </c>
      <c r="U111" s="498"/>
      <c r="V111" s="499"/>
      <c r="W111" s="500"/>
      <c r="X111" s="500"/>
      <c r="Y111" s="75"/>
      <c r="Z111" s="40"/>
      <c r="AA111" s="41"/>
      <c r="AB111" s="41"/>
      <c r="AC111" s="42"/>
      <c r="AD111" s="40"/>
      <c r="AE111" s="41"/>
      <c r="AF111" s="41"/>
      <c r="AG111" s="47"/>
      <c r="AH111" s="483">
        <f>IF(V111="賃金で算定",V112+Z112-AD112,0)</f>
        <v>0</v>
      </c>
      <c r="AI111" s="484"/>
      <c r="AJ111" s="484"/>
      <c r="AK111" s="485"/>
      <c r="AL111" s="78"/>
      <c r="AM111" s="79"/>
      <c r="AN111" s="486"/>
      <c r="AO111" s="487"/>
      <c r="AP111" s="487"/>
      <c r="AQ111" s="487"/>
      <c r="AR111" s="487"/>
      <c r="AS111" s="369"/>
      <c r="AT111" s="56"/>
      <c r="AU111" s="56"/>
      <c r="AV111" s="53" t="str">
        <f>IF(OR(O111="",Q111=""),"", IF(O111&lt;20,DATE(O111+118,Q111,IF(S111="",1,S111)),DATE(O111+88,Q111,IF(S111="",1,S111))))</f>
        <v/>
      </c>
      <c r="AW111" s="55" t="str">
        <f>IF(AV111&lt;=設定シート!C$15,"昔",IF(AV111&lt;=設定シート!E$15,"上",IF(AV111&lt;=設定シート!G$15,"中","下")))</f>
        <v>下</v>
      </c>
      <c r="AX111" s="257">
        <f>IF(AV111&lt;=設定シート!$E$36,5,IF(AV111&lt;=設定シート!$I$36,7,IF(AV111&lt;=設定シート!$M$36,9,11)))</f>
        <v>11</v>
      </c>
      <c r="AY111" s="320"/>
      <c r="AZ111" s="318"/>
      <c r="BA111" s="322">
        <f t="shared" ref="BA111" si="45">AN111</f>
        <v>0</v>
      </c>
      <c r="BB111" s="318"/>
      <c r="BC111" s="318"/>
      <c r="BD111" s="209"/>
      <c r="BE111" s="209"/>
      <c r="BL111" s="1"/>
      <c r="BM111" s="1"/>
    </row>
    <row r="112" spans="2:65" s="33" customFormat="1" ht="18" customHeight="1">
      <c r="B112" s="492"/>
      <c r="C112" s="493"/>
      <c r="D112" s="493"/>
      <c r="E112" s="493"/>
      <c r="F112" s="493"/>
      <c r="G112" s="493"/>
      <c r="H112" s="493"/>
      <c r="I112" s="494"/>
      <c r="J112" s="492"/>
      <c r="K112" s="493"/>
      <c r="L112" s="493"/>
      <c r="M112" s="493"/>
      <c r="N112" s="496"/>
      <c r="O112" s="352"/>
      <c r="P112" s="363" t="s">
        <v>45</v>
      </c>
      <c r="Q112" s="350"/>
      <c r="R112" s="363" t="s">
        <v>46</v>
      </c>
      <c r="S112" s="171"/>
      <c r="T112" s="522" t="s">
        <v>48</v>
      </c>
      <c r="U112" s="523"/>
      <c r="V112" s="524"/>
      <c r="W112" s="525"/>
      <c r="X112" s="525"/>
      <c r="Y112" s="526"/>
      <c r="Z112" s="524"/>
      <c r="AA112" s="525"/>
      <c r="AB112" s="525"/>
      <c r="AC112" s="525"/>
      <c r="AD112" s="527"/>
      <c r="AE112" s="528"/>
      <c r="AF112" s="528"/>
      <c r="AG112" s="614"/>
      <c r="AH112" s="472">
        <f>IF(V111="賃金で算定",0,V112+Z112-AD112)</f>
        <v>0</v>
      </c>
      <c r="AI112" s="472"/>
      <c r="AJ112" s="472"/>
      <c r="AK112" s="473"/>
      <c r="AL112" s="479">
        <f>IF(V111="賃金で算定","賃金で算定",IF(OR(V112=0,$F119="",AV111=""),0,IF(AW111="昔",VLOOKUP($F119,労務比率,AX111,FALSE),IF(AW111="上",VLOOKUP($F119,労務比率,AX111,FALSE),IF(AW111="中",VLOOKUP($F119,労務比率,AX111,FALSE),VLOOKUP($F119,労務比率,AX111,FALSE))))))</f>
        <v>0</v>
      </c>
      <c r="AM112" s="480"/>
      <c r="AN112" s="481">
        <f>IF(V111="賃金で算定",0,INT(AH112*AL112/100))</f>
        <v>0</v>
      </c>
      <c r="AO112" s="482"/>
      <c r="AP112" s="482"/>
      <c r="AQ112" s="482"/>
      <c r="AR112" s="482"/>
      <c r="AS112" s="390"/>
      <c r="AT112" s="56"/>
      <c r="AU112" s="56"/>
      <c r="AV112" s="53"/>
      <c r="AW112" s="55"/>
      <c r="AX112" s="257"/>
      <c r="AY112" s="321">
        <f t="shared" ref="AY112" si="46">AH112</f>
        <v>0</v>
      </c>
      <c r="AZ112" s="319">
        <f>IF(AV111&lt;=設定シート!C$85,AH112,IF(AND(AV111&gt;=設定シート!E$85,AV111&lt;=設定シート!G$85),AH112*105/108,AH112))</f>
        <v>0</v>
      </c>
      <c r="BA112" s="316"/>
      <c r="BB112" s="319">
        <f t="shared" ref="BB112" si="47">IF($AL112="賃金で算定",0,INT(AY112*$AL112/100))</f>
        <v>0</v>
      </c>
      <c r="BC112" s="319">
        <f>IF(AY112=AZ112,BB112,AZ112*$AL112/100)</f>
        <v>0</v>
      </c>
      <c r="BD112" s="209"/>
      <c r="BE112" s="209"/>
      <c r="BL112" s="209">
        <f>IF(AY112=AZ112,0,1)</f>
        <v>0</v>
      </c>
      <c r="BM112" s="209" t="str">
        <f>IF(BL112=1,AL112,"")</f>
        <v/>
      </c>
    </row>
    <row r="113" spans="2:65" s="33" customFormat="1" ht="18" customHeight="1">
      <c r="B113" s="489"/>
      <c r="C113" s="490"/>
      <c r="D113" s="490"/>
      <c r="E113" s="490"/>
      <c r="F113" s="490"/>
      <c r="G113" s="490"/>
      <c r="H113" s="490"/>
      <c r="I113" s="491"/>
      <c r="J113" s="489"/>
      <c r="K113" s="490"/>
      <c r="L113" s="490"/>
      <c r="M113" s="490"/>
      <c r="N113" s="495"/>
      <c r="O113" s="351"/>
      <c r="P113" s="362" t="s">
        <v>45</v>
      </c>
      <c r="Q113" s="349"/>
      <c r="R113" s="362" t="s">
        <v>46</v>
      </c>
      <c r="S113" s="168"/>
      <c r="T113" s="497" t="s">
        <v>20</v>
      </c>
      <c r="U113" s="498"/>
      <c r="V113" s="499"/>
      <c r="W113" s="500"/>
      <c r="X113" s="500"/>
      <c r="Y113" s="75"/>
      <c r="Z113" s="40"/>
      <c r="AA113" s="41"/>
      <c r="AB113" s="41"/>
      <c r="AC113" s="42"/>
      <c r="AD113" s="40"/>
      <c r="AE113" s="41"/>
      <c r="AF113" s="41"/>
      <c r="AG113" s="47"/>
      <c r="AH113" s="483">
        <f>IF(V113="賃金で算定",V114+Z114-AD114,0)</f>
        <v>0</v>
      </c>
      <c r="AI113" s="484"/>
      <c r="AJ113" s="484"/>
      <c r="AK113" s="485"/>
      <c r="AL113" s="78"/>
      <c r="AM113" s="79"/>
      <c r="AN113" s="486"/>
      <c r="AO113" s="487"/>
      <c r="AP113" s="487"/>
      <c r="AQ113" s="487"/>
      <c r="AR113" s="487"/>
      <c r="AS113" s="369"/>
      <c r="AT113" s="56"/>
      <c r="AU113" s="56"/>
      <c r="AV113" s="53" t="str">
        <f>IF(OR(O113="",Q113=""),"", IF(O113&lt;20,DATE(O113+118,Q113,IF(S113="",1,S113)),DATE(O113+88,Q113,IF(S113="",1,S113))))</f>
        <v/>
      </c>
      <c r="AW113" s="55" t="str">
        <f>IF(AV113&lt;=設定シート!C$15,"昔",IF(AV113&lt;=設定シート!E$15,"上",IF(AV113&lt;=設定シート!G$15,"中","下")))</f>
        <v>下</v>
      </c>
      <c r="AX113" s="257">
        <f>IF(AV113&lt;=設定シート!$E$36,5,IF(AV113&lt;=設定シート!$I$36,7,IF(AV113&lt;=設定シート!$M$36,9,11)))</f>
        <v>11</v>
      </c>
      <c r="AY113" s="320"/>
      <c r="AZ113" s="318"/>
      <c r="BA113" s="322">
        <f t="shared" ref="BA113" si="48">AN113</f>
        <v>0</v>
      </c>
      <c r="BB113" s="318"/>
      <c r="BC113" s="318"/>
      <c r="BD113" s="209"/>
      <c r="BE113" s="209"/>
      <c r="BL113" s="1"/>
      <c r="BM113" s="1"/>
    </row>
    <row r="114" spans="2:65" s="33" customFormat="1" ht="18" customHeight="1">
      <c r="B114" s="492"/>
      <c r="C114" s="493"/>
      <c r="D114" s="493"/>
      <c r="E114" s="493"/>
      <c r="F114" s="493"/>
      <c r="G114" s="493"/>
      <c r="H114" s="493"/>
      <c r="I114" s="494"/>
      <c r="J114" s="492"/>
      <c r="K114" s="493"/>
      <c r="L114" s="493"/>
      <c r="M114" s="493"/>
      <c r="N114" s="496"/>
      <c r="O114" s="352"/>
      <c r="P114" s="363" t="s">
        <v>45</v>
      </c>
      <c r="Q114" s="350"/>
      <c r="R114" s="363" t="s">
        <v>46</v>
      </c>
      <c r="S114" s="171"/>
      <c r="T114" s="522" t="s">
        <v>21</v>
      </c>
      <c r="U114" s="523"/>
      <c r="V114" s="524"/>
      <c r="W114" s="525"/>
      <c r="X114" s="525"/>
      <c r="Y114" s="526"/>
      <c r="Z114" s="524"/>
      <c r="AA114" s="525"/>
      <c r="AB114" s="525"/>
      <c r="AC114" s="525"/>
      <c r="AD114" s="527"/>
      <c r="AE114" s="528"/>
      <c r="AF114" s="528"/>
      <c r="AG114" s="614"/>
      <c r="AH114" s="472">
        <f>IF(V113="賃金で算定",0,V114+Z114-AD114)</f>
        <v>0</v>
      </c>
      <c r="AI114" s="472"/>
      <c r="AJ114" s="472"/>
      <c r="AK114" s="473"/>
      <c r="AL114" s="479">
        <f>IF(V113="賃金で算定","賃金で算定",IF(OR(V114=0,$F119="",AV113=""),0,IF(AW113="昔",VLOOKUP($F119,労務比率,AX113,FALSE),IF(AW113="上",VLOOKUP($F119,労務比率,AX113,FALSE),IF(AW113="中",VLOOKUP($F119,労務比率,AX113,FALSE),VLOOKUP($F119,労務比率,AX113,FALSE))))))</f>
        <v>0</v>
      </c>
      <c r="AM114" s="480"/>
      <c r="AN114" s="481">
        <f>IF(V113="賃金で算定",0,INT(AH114*AL114/100))</f>
        <v>0</v>
      </c>
      <c r="AO114" s="482"/>
      <c r="AP114" s="482"/>
      <c r="AQ114" s="482"/>
      <c r="AR114" s="482"/>
      <c r="AS114" s="390"/>
      <c r="AT114" s="56"/>
      <c r="AU114" s="56"/>
      <c r="AV114" s="53"/>
      <c r="AW114" s="55"/>
      <c r="AX114" s="257"/>
      <c r="AY114" s="321">
        <f t="shared" ref="AY114" si="49">AH114</f>
        <v>0</v>
      </c>
      <c r="AZ114" s="319">
        <f>IF(AV113&lt;=設定シート!C$85,AH114,IF(AND(AV113&gt;=設定シート!E$85,AV113&lt;=設定シート!G$85),AH114*105/108,AH114))</f>
        <v>0</v>
      </c>
      <c r="BA114" s="316"/>
      <c r="BB114" s="319">
        <f t="shared" ref="BB114" si="50">IF($AL114="賃金で算定",0,INT(AY114*$AL114/100))</f>
        <v>0</v>
      </c>
      <c r="BC114" s="319">
        <f>IF(AY114=AZ114,BB114,AZ114*$AL114/100)</f>
        <v>0</v>
      </c>
      <c r="BD114" s="209"/>
      <c r="BE114" s="209"/>
      <c r="BL114" s="209">
        <f>IF(AY114=AZ114,0,1)</f>
        <v>0</v>
      </c>
      <c r="BM114" s="209" t="str">
        <f>IF(BL114=1,AL114,"")</f>
        <v/>
      </c>
    </row>
    <row r="115" spans="2:65" s="33" customFormat="1" ht="18" customHeight="1">
      <c r="B115" s="489"/>
      <c r="C115" s="490"/>
      <c r="D115" s="490"/>
      <c r="E115" s="490"/>
      <c r="F115" s="490"/>
      <c r="G115" s="490"/>
      <c r="H115" s="490"/>
      <c r="I115" s="491"/>
      <c r="J115" s="489"/>
      <c r="K115" s="490"/>
      <c r="L115" s="490"/>
      <c r="M115" s="490"/>
      <c r="N115" s="495"/>
      <c r="O115" s="351"/>
      <c r="P115" s="362" t="s">
        <v>45</v>
      </c>
      <c r="Q115" s="349"/>
      <c r="R115" s="362" t="s">
        <v>46</v>
      </c>
      <c r="S115" s="168"/>
      <c r="T115" s="497" t="s">
        <v>47</v>
      </c>
      <c r="U115" s="498"/>
      <c r="V115" s="618"/>
      <c r="W115" s="619"/>
      <c r="X115" s="619"/>
      <c r="Y115" s="75"/>
      <c r="Z115" s="40"/>
      <c r="AA115" s="41"/>
      <c r="AB115" s="41"/>
      <c r="AC115" s="42"/>
      <c r="AD115" s="40"/>
      <c r="AE115" s="41"/>
      <c r="AF115" s="41"/>
      <c r="AG115" s="47"/>
      <c r="AH115" s="483">
        <f>IF(V115="賃金で算定",V116+Z116-AD116,0)</f>
        <v>0</v>
      </c>
      <c r="AI115" s="484"/>
      <c r="AJ115" s="484"/>
      <c r="AK115" s="485"/>
      <c r="AL115" s="78"/>
      <c r="AM115" s="79"/>
      <c r="AN115" s="486"/>
      <c r="AO115" s="487"/>
      <c r="AP115" s="487"/>
      <c r="AQ115" s="487"/>
      <c r="AR115" s="487"/>
      <c r="AS115" s="369"/>
      <c r="AT115" s="56"/>
      <c r="AU115" s="56"/>
      <c r="AV115" s="53" t="str">
        <f>IF(OR(O115="",Q115=""),"", IF(O115&lt;20,DATE(O115+118,Q115,IF(S115="",1,S115)),DATE(O115+88,Q115,IF(S115="",1,S115))))</f>
        <v/>
      </c>
      <c r="AW115" s="55" t="str">
        <f>IF(AV115&lt;=設定シート!C$15,"昔",IF(AV115&lt;=設定シート!E$15,"上",IF(AV115&lt;=設定シート!G$15,"中","下")))</f>
        <v>下</v>
      </c>
      <c r="AX115" s="257">
        <f>IF(AV115&lt;=設定シート!$E$36,5,IF(AV115&lt;=設定シート!$I$36,7,IF(AV115&lt;=設定シート!$M$36,9,11)))</f>
        <v>11</v>
      </c>
      <c r="AY115" s="320"/>
      <c r="AZ115" s="318"/>
      <c r="BA115" s="322">
        <f t="shared" ref="BA115" si="51">AN115</f>
        <v>0</v>
      </c>
      <c r="BB115" s="318"/>
      <c r="BC115" s="318"/>
      <c r="BD115" s="209"/>
      <c r="BE115" s="209"/>
      <c r="BL115" s="1"/>
      <c r="BM115" s="1"/>
    </row>
    <row r="116" spans="2:65" s="33" customFormat="1" ht="18" customHeight="1">
      <c r="B116" s="492"/>
      <c r="C116" s="493"/>
      <c r="D116" s="493"/>
      <c r="E116" s="493"/>
      <c r="F116" s="493"/>
      <c r="G116" s="493"/>
      <c r="H116" s="493"/>
      <c r="I116" s="494"/>
      <c r="J116" s="492"/>
      <c r="K116" s="493"/>
      <c r="L116" s="493"/>
      <c r="M116" s="493"/>
      <c r="N116" s="496"/>
      <c r="O116" s="352"/>
      <c r="P116" s="363" t="s">
        <v>45</v>
      </c>
      <c r="Q116" s="350"/>
      <c r="R116" s="363" t="s">
        <v>46</v>
      </c>
      <c r="S116" s="171"/>
      <c r="T116" s="522" t="s">
        <v>48</v>
      </c>
      <c r="U116" s="523"/>
      <c r="V116" s="524"/>
      <c r="W116" s="525"/>
      <c r="X116" s="525"/>
      <c r="Y116" s="526"/>
      <c r="Z116" s="524"/>
      <c r="AA116" s="525"/>
      <c r="AB116" s="525"/>
      <c r="AC116" s="525"/>
      <c r="AD116" s="527"/>
      <c r="AE116" s="528"/>
      <c r="AF116" s="528"/>
      <c r="AG116" s="614"/>
      <c r="AH116" s="472">
        <f>IF(V115="賃金で算定",0,V116+Z116-AD116)</f>
        <v>0</v>
      </c>
      <c r="AI116" s="472"/>
      <c r="AJ116" s="472"/>
      <c r="AK116" s="473"/>
      <c r="AL116" s="479">
        <f>IF(V115="賃金で算定","賃金で算定",IF(OR(V116=0,$F119="",AV115=""),0,IF(AW115="昔",VLOOKUP($F119,労務比率,AX115,FALSE),IF(AW115="上",VLOOKUP($F119,労務比率,AX115,FALSE),IF(AW115="中",VLOOKUP($F119,労務比率,AX115,FALSE),VLOOKUP($F119,労務比率,AX115,FALSE))))))</f>
        <v>0</v>
      </c>
      <c r="AM116" s="480"/>
      <c r="AN116" s="481">
        <f>IF(V115="賃金で算定",0,INT(AH116*AL116/100))</f>
        <v>0</v>
      </c>
      <c r="AO116" s="482"/>
      <c r="AP116" s="482"/>
      <c r="AQ116" s="482"/>
      <c r="AR116" s="482"/>
      <c r="AS116" s="390"/>
      <c r="AT116" s="56"/>
      <c r="AU116" s="56"/>
      <c r="AV116" s="53"/>
      <c r="AW116" s="55"/>
      <c r="AX116" s="257"/>
      <c r="AY116" s="321">
        <f t="shared" ref="AY116" si="52">AH116</f>
        <v>0</v>
      </c>
      <c r="AZ116" s="319">
        <f>IF(AV115&lt;=設定シート!C$85,AH116,IF(AND(AV115&gt;=設定シート!E$85,AV115&lt;=設定シート!G$85),AH116*105/108,AH116))</f>
        <v>0</v>
      </c>
      <c r="BA116" s="316"/>
      <c r="BB116" s="319">
        <f t="shared" ref="BB116" si="53">IF($AL116="賃金で算定",0,INT(AY116*$AL116/100))</f>
        <v>0</v>
      </c>
      <c r="BC116" s="319">
        <f>IF(AY116=AZ116,BB116,AZ116*$AL116/100)</f>
        <v>0</v>
      </c>
      <c r="BD116" s="209"/>
      <c r="BE116" s="209"/>
      <c r="BL116" s="209">
        <f>IF(AY116=AZ116,0,1)</f>
        <v>0</v>
      </c>
      <c r="BM116" s="209" t="str">
        <f>IF(BL116=1,AL116,"")</f>
        <v/>
      </c>
    </row>
    <row r="117" spans="2:65" s="33" customFormat="1" ht="18" customHeight="1">
      <c r="B117" s="489"/>
      <c r="C117" s="490"/>
      <c r="D117" s="490"/>
      <c r="E117" s="490"/>
      <c r="F117" s="490"/>
      <c r="G117" s="490"/>
      <c r="H117" s="490"/>
      <c r="I117" s="491"/>
      <c r="J117" s="489"/>
      <c r="K117" s="490"/>
      <c r="L117" s="490"/>
      <c r="M117" s="490"/>
      <c r="N117" s="495"/>
      <c r="O117" s="351"/>
      <c r="P117" s="362" t="s">
        <v>45</v>
      </c>
      <c r="Q117" s="349"/>
      <c r="R117" s="362" t="s">
        <v>46</v>
      </c>
      <c r="S117" s="168"/>
      <c r="T117" s="497" t="s">
        <v>47</v>
      </c>
      <c r="U117" s="498"/>
      <c r="V117" s="499"/>
      <c r="W117" s="500"/>
      <c r="X117" s="500"/>
      <c r="Y117" s="75"/>
      <c r="Z117" s="40"/>
      <c r="AA117" s="41"/>
      <c r="AB117" s="41"/>
      <c r="AC117" s="42"/>
      <c r="AD117" s="40"/>
      <c r="AE117" s="41"/>
      <c r="AF117" s="41"/>
      <c r="AG117" s="47"/>
      <c r="AH117" s="483">
        <f>IF(V117="賃金で算定",V118+Z118-AD118,0)</f>
        <v>0</v>
      </c>
      <c r="AI117" s="484"/>
      <c r="AJ117" s="484"/>
      <c r="AK117" s="485"/>
      <c r="AL117" s="78"/>
      <c r="AM117" s="79"/>
      <c r="AN117" s="486"/>
      <c r="AO117" s="487"/>
      <c r="AP117" s="487"/>
      <c r="AQ117" s="487"/>
      <c r="AR117" s="487"/>
      <c r="AS117" s="369"/>
      <c r="AT117" s="56"/>
      <c r="AU117" s="56"/>
      <c r="AV117" s="53" t="str">
        <f>IF(OR(O117="",Q117=""),"", IF(O117&lt;20,DATE(O117+118,Q117,IF(S117="",1,S117)),DATE(O117+88,Q117,IF(S117="",1,S117))))</f>
        <v/>
      </c>
      <c r="AW117" s="55" t="str">
        <f>IF(AV117&lt;=設定シート!C$15,"昔",IF(AV117&lt;=設定シート!E$15,"上",IF(AV117&lt;=設定シート!G$15,"中","下")))</f>
        <v>下</v>
      </c>
      <c r="AX117" s="257">
        <f>IF(AV117&lt;=設定シート!$E$36,5,IF(AV117&lt;=設定シート!$I$36,7,IF(AV117&lt;=設定シート!$M$36,9,11)))</f>
        <v>11</v>
      </c>
      <c r="AY117" s="320"/>
      <c r="AZ117" s="318"/>
      <c r="BA117" s="322">
        <f t="shared" ref="BA117" si="54">AN117</f>
        <v>0</v>
      </c>
      <c r="BB117" s="318"/>
      <c r="BC117" s="318"/>
      <c r="BD117" s="209"/>
      <c r="BE117" s="209"/>
      <c r="BL117" s="1"/>
      <c r="BM117" s="1"/>
    </row>
    <row r="118" spans="2:65" s="33" customFormat="1" ht="18" customHeight="1">
      <c r="B118" s="492"/>
      <c r="C118" s="493"/>
      <c r="D118" s="493"/>
      <c r="E118" s="493"/>
      <c r="F118" s="493"/>
      <c r="G118" s="493"/>
      <c r="H118" s="493"/>
      <c r="I118" s="494"/>
      <c r="J118" s="492"/>
      <c r="K118" s="493"/>
      <c r="L118" s="493"/>
      <c r="M118" s="493"/>
      <c r="N118" s="496"/>
      <c r="O118" s="352"/>
      <c r="P118" s="363" t="s">
        <v>45</v>
      </c>
      <c r="Q118" s="350"/>
      <c r="R118" s="363" t="s">
        <v>46</v>
      </c>
      <c r="S118" s="171"/>
      <c r="T118" s="522" t="s">
        <v>48</v>
      </c>
      <c r="U118" s="523"/>
      <c r="V118" s="524"/>
      <c r="W118" s="525"/>
      <c r="X118" s="525"/>
      <c r="Y118" s="526"/>
      <c r="Z118" s="524"/>
      <c r="AA118" s="525"/>
      <c r="AB118" s="525"/>
      <c r="AC118" s="525"/>
      <c r="AD118" s="527"/>
      <c r="AE118" s="528"/>
      <c r="AF118" s="528"/>
      <c r="AG118" s="614"/>
      <c r="AH118" s="476">
        <f>IF(V117="賃金で算定",0,V118+Z118-AD118)</f>
        <v>0</v>
      </c>
      <c r="AI118" s="477"/>
      <c r="AJ118" s="477"/>
      <c r="AK118" s="478"/>
      <c r="AL118" s="479">
        <f>IF(V117="賃金で算定","賃金で算定",IF(OR(V118=0,$F119="",AV117=""),0,IF(AW117="昔",VLOOKUP($F119,労務比率,AX117,FALSE),IF(AW117="上",VLOOKUP($F119,労務比率,AX117,FALSE),IF(AW117="中",VLOOKUP($F119,労務比率,AX117,FALSE),VLOOKUP($F119,労務比率,AX117,FALSE))))))</f>
        <v>0</v>
      </c>
      <c r="AM118" s="480"/>
      <c r="AN118" s="481">
        <f>IF(V117="賃金で算定",0,INT(AH118*AL118/100))</f>
        <v>0</v>
      </c>
      <c r="AO118" s="482"/>
      <c r="AP118" s="482"/>
      <c r="AQ118" s="482"/>
      <c r="AR118" s="482"/>
      <c r="AS118" s="390"/>
      <c r="AT118" s="56"/>
      <c r="AU118" s="56"/>
      <c r="AV118" s="53"/>
      <c r="AW118" s="55"/>
      <c r="AX118" s="257"/>
      <c r="AY118" s="321">
        <f t="shared" ref="AY118" si="55">AH118</f>
        <v>0</v>
      </c>
      <c r="AZ118" s="319">
        <f>IF(AV117&lt;=設定シート!C$85,AH118,IF(AND(AV117&gt;=設定シート!E$85,AV117&lt;=設定シート!G$85),AH118*105/108,AH118))</f>
        <v>0</v>
      </c>
      <c r="BA118" s="316"/>
      <c r="BB118" s="319">
        <f t="shared" ref="BB118" si="56">IF($AL118="賃金で算定",0,INT(AY118*$AL118/100))</f>
        <v>0</v>
      </c>
      <c r="BC118" s="319">
        <f>IF(AY118=AZ118,BB118,AZ118*$AL118/100)</f>
        <v>0</v>
      </c>
      <c r="BD118" s="209"/>
      <c r="BE118" s="209"/>
      <c r="BL118" s="209">
        <f>IF(AY118=AZ118,0,1)</f>
        <v>0</v>
      </c>
      <c r="BM118" s="209" t="str">
        <f>IF(BL118=1,AL118,"")</f>
        <v/>
      </c>
    </row>
    <row r="119" spans="2:65" s="33" customFormat="1" ht="18" customHeight="1">
      <c r="B119" s="501" t="s">
        <v>113</v>
      </c>
      <c r="C119" s="502"/>
      <c r="D119" s="502"/>
      <c r="E119" s="503"/>
      <c r="F119" s="510"/>
      <c r="G119" s="511"/>
      <c r="H119" s="511"/>
      <c r="I119" s="511"/>
      <c r="J119" s="511"/>
      <c r="K119" s="511"/>
      <c r="L119" s="511"/>
      <c r="M119" s="511"/>
      <c r="N119" s="512"/>
      <c r="O119" s="501" t="s">
        <v>49</v>
      </c>
      <c r="P119" s="502"/>
      <c r="Q119" s="502"/>
      <c r="R119" s="502"/>
      <c r="S119" s="502"/>
      <c r="T119" s="502"/>
      <c r="U119" s="503"/>
      <c r="V119" s="519">
        <f>AH119</f>
        <v>0</v>
      </c>
      <c r="W119" s="520"/>
      <c r="X119" s="520"/>
      <c r="Y119" s="521"/>
      <c r="Z119" s="290"/>
      <c r="AA119" s="291"/>
      <c r="AB119" s="291"/>
      <c r="AC119" s="42"/>
      <c r="AD119" s="290"/>
      <c r="AE119" s="291"/>
      <c r="AF119" s="291"/>
      <c r="AG119" s="42"/>
      <c r="AH119" s="483">
        <f>AH101+AH103+AH105+AH107+AH109+AH111+AH113+AH115+AH117</f>
        <v>0</v>
      </c>
      <c r="AI119" s="484"/>
      <c r="AJ119" s="484"/>
      <c r="AK119" s="485"/>
      <c r="AL119" s="68"/>
      <c r="AM119" s="69"/>
      <c r="AN119" s="519">
        <f>AN101+AN103+AN105+AN107+AN109+AN111+AN113+AN115+AN117</f>
        <v>0</v>
      </c>
      <c r="AO119" s="520"/>
      <c r="AP119" s="520"/>
      <c r="AQ119" s="520"/>
      <c r="AR119" s="520"/>
      <c r="AS119" s="369"/>
      <c r="AT119" s="56"/>
      <c r="AU119" s="56"/>
      <c r="AW119" s="55"/>
      <c r="AX119" s="257"/>
      <c r="AY119" s="320"/>
      <c r="AZ119" s="323"/>
      <c r="BA119" s="330">
        <f>BA101+BA103+BA105+BA107+BA109+BA111+BA113+BA115+BA117</f>
        <v>0</v>
      </c>
      <c r="BB119" s="331">
        <f>BB102+BB104+BB106+BB108+BB110+BB112+BB114+BB116+BB118</f>
        <v>0</v>
      </c>
      <c r="BC119" s="331">
        <f>SUMIF(BL102:BL118,0,BC102:BC118)+ROUNDDOWN(ROUNDDOWN(BL119*105/108,0)*BM119/100,0)</f>
        <v>0</v>
      </c>
      <c r="BD119" s="209"/>
      <c r="BE119" s="209"/>
      <c r="BL119" s="209">
        <f>SUMIF(BL102:BL118,1,AH102:AK118)</f>
        <v>0</v>
      </c>
      <c r="BM119" s="209">
        <f>IF(COUNT(BM102:BM118)=0,0,SUM(BM102:BM118)/COUNT(BM102:BM118))</f>
        <v>0</v>
      </c>
    </row>
    <row r="120" spans="2:65" s="33" customFormat="1" ht="18" customHeight="1">
      <c r="B120" s="504"/>
      <c r="C120" s="505"/>
      <c r="D120" s="505"/>
      <c r="E120" s="506"/>
      <c r="F120" s="513"/>
      <c r="G120" s="514"/>
      <c r="H120" s="514"/>
      <c r="I120" s="514"/>
      <c r="J120" s="514"/>
      <c r="K120" s="514"/>
      <c r="L120" s="514"/>
      <c r="M120" s="514"/>
      <c r="N120" s="515"/>
      <c r="O120" s="504"/>
      <c r="P120" s="505"/>
      <c r="Q120" s="505"/>
      <c r="R120" s="505"/>
      <c r="S120" s="505"/>
      <c r="T120" s="505"/>
      <c r="U120" s="506"/>
      <c r="V120" s="471">
        <f>V102+V104+V106+V108+V110+V112+V114+V116+V118-V119</f>
        <v>0</v>
      </c>
      <c r="W120" s="472"/>
      <c r="X120" s="472"/>
      <c r="Y120" s="473"/>
      <c r="Z120" s="471">
        <f>Z102+Z104+Z106+Z108+Z110+Z112+Z114+Z116+Z118</f>
        <v>0</v>
      </c>
      <c r="AA120" s="472"/>
      <c r="AB120" s="472"/>
      <c r="AC120" s="472"/>
      <c r="AD120" s="471">
        <f>AD102+AD104+AD106+AD108+AD110+AD112+AD114+AD116+AD118</f>
        <v>0</v>
      </c>
      <c r="AE120" s="472"/>
      <c r="AF120" s="472"/>
      <c r="AG120" s="472"/>
      <c r="AH120" s="471">
        <f>AY120</f>
        <v>0</v>
      </c>
      <c r="AI120" s="472"/>
      <c r="AJ120" s="472"/>
      <c r="AK120" s="472"/>
      <c r="AL120" s="373"/>
      <c r="AM120" s="374"/>
      <c r="AN120" s="474">
        <f>BB120</f>
        <v>0</v>
      </c>
      <c r="AO120" s="475"/>
      <c r="AP120" s="475"/>
      <c r="AQ120" s="475"/>
      <c r="AR120" s="475"/>
      <c r="AS120" s="391"/>
      <c r="AT120" s="56"/>
      <c r="AU120" s="56"/>
      <c r="AW120" s="55"/>
      <c r="AX120" s="257"/>
      <c r="AY120" s="326">
        <f>AY102+AY104+AY106+AY108+AY110+AY112+AY114+AY116+AY118</f>
        <v>0</v>
      </c>
      <c r="AZ120" s="328"/>
      <c r="BA120" s="328"/>
      <c r="BB120" s="324">
        <f>BB119</f>
        <v>0</v>
      </c>
      <c r="BC120" s="332"/>
      <c r="BD120" s="209"/>
      <c r="BE120" s="209"/>
    </row>
    <row r="121" spans="2:65" s="33" customFormat="1" ht="18" customHeight="1">
      <c r="B121" s="507"/>
      <c r="C121" s="508"/>
      <c r="D121" s="508"/>
      <c r="E121" s="509"/>
      <c r="F121" s="516"/>
      <c r="G121" s="517"/>
      <c r="H121" s="517"/>
      <c r="I121" s="517"/>
      <c r="J121" s="517"/>
      <c r="K121" s="517"/>
      <c r="L121" s="517"/>
      <c r="M121" s="517"/>
      <c r="N121" s="518"/>
      <c r="O121" s="507"/>
      <c r="P121" s="508"/>
      <c r="Q121" s="508"/>
      <c r="R121" s="508"/>
      <c r="S121" s="508"/>
      <c r="T121" s="508"/>
      <c r="U121" s="509"/>
      <c r="V121" s="476"/>
      <c r="W121" s="477"/>
      <c r="X121" s="477"/>
      <c r="Y121" s="478"/>
      <c r="Z121" s="476"/>
      <c r="AA121" s="477"/>
      <c r="AB121" s="477"/>
      <c r="AC121" s="477"/>
      <c r="AD121" s="476"/>
      <c r="AE121" s="477"/>
      <c r="AF121" s="477"/>
      <c r="AG121" s="477"/>
      <c r="AH121" s="476">
        <f>AZ121</f>
        <v>0</v>
      </c>
      <c r="AI121" s="477"/>
      <c r="AJ121" s="477"/>
      <c r="AK121" s="478"/>
      <c r="AL121" s="371"/>
      <c r="AM121" s="372"/>
      <c r="AN121" s="481">
        <f>BC121</f>
        <v>0</v>
      </c>
      <c r="AO121" s="482"/>
      <c r="AP121" s="482"/>
      <c r="AQ121" s="482"/>
      <c r="AR121" s="482"/>
      <c r="AS121" s="390"/>
      <c r="AT121" s="56"/>
      <c r="AU121" s="173"/>
      <c r="AW121" s="55"/>
      <c r="AX121" s="257"/>
      <c r="AY121" s="327"/>
      <c r="AZ121" s="329">
        <f>IF(AZ102+AZ104+AZ106+AZ108+AZ110+AZ112+AZ114+AZ116+AZ118=AY120,0,ROUNDDOWN(AZ102+AZ104+AZ106+AZ108+AZ110+AZ112+AZ114+AZ116+AZ118,0))</f>
        <v>0</v>
      </c>
      <c r="BA121" s="325"/>
      <c r="BB121" s="325"/>
      <c r="BC121" s="329">
        <f>IF(BC119=BB120,0,BC119)</f>
        <v>0</v>
      </c>
      <c r="BD121" s="209"/>
      <c r="BE121" s="209"/>
    </row>
    <row r="122" spans="2:65" s="33" customFormat="1" ht="18" customHeight="1">
      <c r="AD122" s="1" t="str">
        <f>IF(AND($F119="",$V119+$V120&gt;0),"事業の種類を選択してください。","")</f>
        <v/>
      </c>
      <c r="AE122" s="1"/>
      <c r="AF122" s="1"/>
      <c r="AG122" s="1"/>
      <c r="AH122" s="1"/>
      <c r="AI122" s="1"/>
      <c r="AJ122" s="1"/>
      <c r="AK122" s="1"/>
      <c r="AL122" s="392"/>
      <c r="AM122" s="392"/>
      <c r="AN122" s="488">
        <f>IF(AN119=0,0,AN119+IF(AN121=0,AN120,AN121))</f>
        <v>0</v>
      </c>
      <c r="AO122" s="488"/>
      <c r="AP122" s="488"/>
      <c r="AQ122" s="488"/>
      <c r="AR122" s="488"/>
      <c r="AS122" s="83"/>
      <c r="AT122" s="56"/>
      <c r="AU122" s="56"/>
      <c r="AW122" s="55"/>
      <c r="AX122" s="257"/>
      <c r="AY122" s="257"/>
      <c r="AZ122" s="257"/>
      <c r="BA122" s="257"/>
      <c r="BB122" s="257"/>
      <c r="BC122" s="257"/>
      <c r="BD122" s="209"/>
      <c r="BE122" s="209"/>
    </row>
    <row r="123" spans="2:65" s="33" customFormat="1" ht="31.5" customHeight="1">
      <c r="AL123" s="81"/>
      <c r="AM123" s="81"/>
      <c r="AN123" s="393"/>
      <c r="AO123" s="393"/>
      <c r="AP123" s="393"/>
      <c r="AQ123" s="393"/>
      <c r="AR123" s="393"/>
      <c r="AS123" s="83"/>
      <c r="AT123" s="56"/>
      <c r="AU123" s="56"/>
      <c r="AW123" s="55"/>
      <c r="AX123" s="257"/>
      <c r="AY123" s="257"/>
      <c r="AZ123" s="257"/>
      <c r="BA123" s="257"/>
      <c r="BB123" s="257"/>
      <c r="BC123" s="257"/>
      <c r="BD123" s="209"/>
      <c r="BE123" s="209"/>
    </row>
    <row r="124" spans="2:65" s="33" customFormat="1" ht="7.5" customHeight="1">
      <c r="X124" s="35"/>
      <c r="Y124" s="35"/>
      <c r="Z124" s="56"/>
      <c r="AA124" s="56"/>
      <c r="AB124" s="56"/>
      <c r="AC124" s="56"/>
      <c r="AD124" s="56"/>
      <c r="AE124" s="56"/>
      <c r="AF124" s="56"/>
      <c r="AG124" s="56"/>
      <c r="AH124" s="56"/>
      <c r="AI124" s="56"/>
      <c r="AJ124" s="56"/>
      <c r="AK124" s="56"/>
      <c r="AL124" s="83"/>
      <c r="AM124" s="83"/>
      <c r="AN124" s="83"/>
      <c r="AO124" s="83"/>
      <c r="AP124" s="83"/>
      <c r="AQ124" s="83"/>
      <c r="AR124" s="83"/>
      <c r="AS124" s="83"/>
      <c r="AT124" s="1"/>
      <c r="AU124" s="1"/>
      <c r="AW124" s="55"/>
      <c r="AX124" s="257"/>
      <c r="AY124" s="257"/>
      <c r="AZ124" s="257"/>
      <c r="BA124" s="257"/>
      <c r="BB124" s="257"/>
      <c r="BC124" s="257"/>
      <c r="BD124" s="209"/>
      <c r="BE124" s="209"/>
    </row>
    <row r="125" spans="2:65" s="33" customFormat="1" ht="10.5" customHeight="1">
      <c r="X125" s="35"/>
      <c r="Y125" s="35"/>
      <c r="Z125" s="56"/>
      <c r="AA125" s="56"/>
      <c r="AB125" s="56"/>
      <c r="AC125" s="56"/>
      <c r="AD125" s="56"/>
      <c r="AE125" s="56"/>
      <c r="AF125" s="56"/>
      <c r="AG125" s="56"/>
      <c r="AH125" s="56"/>
      <c r="AI125" s="56"/>
      <c r="AJ125" s="56"/>
      <c r="AK125" s="56"/>
      <c r="AL125" s="83"/>
      <c r="AM125" s="83"/>
      <c r="AN125" s="83"/>
      <c r="AO125" s="83"/>
      <c r="AP125" s="83"/>
      <c r="AQ125" s="83"/>
      <c r="AR125" s="83"/>
      <c r="AS125" s="83"/>
      <c r="AT125" s="1"/>
      <c r="AU125" s="1"/>
      <c r="AW125" s="55"/>
      <c r="AX125" s="257"/>
      <c r="AY125" s="257"/>
      <c r="AZ125" s="257"/>
      <c r="BA125" s="257"/>
      <c r="BB125" s="257"/>
      <c r="BC125" s="257"/>
      <c r="BD125" s="209"/>
      <c r="BE125" s="209"/>
    </row>
    <row r="126" spans="2:65" s="33" customFormat="1" ht="5.25" customHeight="1">
      <c r="X126" s="35"/>
      <c r="Y126" s="35"/>
      <c r="Z126" s="56"/>
      <c r="AA126" s="56"/>
      <c r="AB126" s="56"/>
      <c r="AC126" s="56"/>
      <c r="AD126" s="56"/>
      <c r="AE126" s="56"/>
      <c r="AF126" s="56"/>
      <c r="AG126" s="56"/>
      <c r="AH126" s="56"/>
      <c r="AI126" s="56"/>
      <c r="AJ126" s="56"/>
      <c r="AK126" s="56"/>
      <c r="AL126" s="83"/>
      <c r="AM126" s="83"/>
      <c r="AN126" s="83"/>
      <c r="AO126" s="83"/>
      <c r="AP126" s="83"/>
      <c r="AQ126" s="83"/>
      <c r="AR126" s="83"/>
      <c r="AS126" s="83"/>
      <c r="AT126" s="1"/>
      <c r="AU126" s="1"/>
      <c r="AW126" s="55"/>
      <c r="AX126" s="257"/>
      <c r="AY126" s="257"/>
      <c r="AZ126" s="257"/>
      <c r="BA126" s="257"/>
      <c r="BB126" s="257"/>
      <c r="BC126" s="257"/>
      <c r="BD126" s="209"/>
      <c r="BE126" s="209"/>
    </row>
    <row r="127" spans="2:65" s="33" customFormat="1" ht="5.25" customHeight="1">
      <c r="X127" s="35"/>
      <c r="Y127" s="35"/>
      <c r="Z127" s="56"/>
      <c r="AA127" s="56"/>
      <c r="AB127" s="56"/>
      <c r="AC127" s="56"/>
      <c r="AD127" s="56"/>
      <c r="AE127" s="56"/>
      <c r="AF127" s="56"/>
      <c r="AG127" s="56"/>
      <c r="AH127" s="56"/>
      <c r="AI127" s="56"/>
      <c r="AJ127" s="56"/>
      <c r="AK127" s="56"/>
      <c r="AL127" s="83"/>
      <c r="AM127" s="83"/>
      <c r="AN127" s="83"/>
      <c r="AO127" s="83"/>
      <c r="AP127" s="83"/>
      <c r="AQ127" s="83"/>
      <c r="AR127" s="83"/>
      <c r="AS127" s="83"/>
      <c r="AT127" s="1"/>
      <c r="AU127" s="1"/>
      <c r="AW127" s="55"/>
      <c r="AX127" s="257"/>
      <c r="AY127" s="257"/>
      <c r="AZ127" s="257"/>
      <c r="BA127" s="257"/>
      <c r="BB127" s="257"/>
      <c r="BC127" s="257"/>
      <c r="BD127" s="209"/>
      <c r="BE127" s="209"/>
    </row>
    <row r="128" spans="2:65" s="33" customFormat="1" ht="5.25" customHeight="1">
      <c r="X128" s="35"/>
      <c r="Y128" s="35"/>
      <c r="Z128" s="56"/>
      <c r="AA128" s="56"/>
      <c r="AB128" s="56"/>
      <c r="AC128" s="56"/>
      <c r="AD128" s="56"/>
      <c r="AE128" s="56"/>
      <c r="AF128" s="56"/>
      <c r="AG128" s="56"/>
      <c r="AH128" s="56"/>
      <c r="AI128" s="56"/>
      <c r="AJ128" s="56"/>
      <c r="AK128" s="56"/>
      <c r="AL128" s="83"/>
      <c r="AM128" s="83"/>
      <c r="AN128" s="83"/>
      <c r="AO128" s="83"/>
      <c r="AP128" s="83"/>
      <c r="AQ128" s="83"/>
      <c r="AR128" s="83"/>
      <c r="AS128" s="83"/>
      <c r="AT128" s="1"/>
      <c r="AU128" s="1"/>
      <c r="AW128" s="55"/>
      <c r="AX128" s="257"/>
      <c r="AY128" s="257"/>
      <c r="AZ128" s="257"/>
      <c r="BA128" s="257"/>
      <c r="BB128" s="257"/>
      <c r="BC128" s="257"/>
      <c r="BD128" s="209"/>
      <c r="BE128" s="209"/>
    </row>
    <row r="129" spans="2:65" s="33" customFormat="1" ht="5.25" customHeight="1">
      <c r="X129" s="35"/>
      <c r="Y129" s="35"/>
      <c r="Z129" s="56"/>
      <c r="AA129" s="56"/>
      <c r="AB129" s="56"/>
      <c r="AC129" s="56"/>
      <c r="AD129" s="56"/>
      <c r="AE129" s="56"/>
      <c r="AF129" s="56"/>
      <c r="AG129" s="56"/>
      <c r="AH129" s="56"/>
      <c r="AI129" s="56"/>
      <c r="AJ129" s="56"/>
      <c r="AK129" s="56"/>
      <c r="AL129" s="83"/>
      <c r="AM129" s="83"/>
      <c r="AN129" s="83"/>
      <c r="AO129" s="83"/>
      <c r="AP129" s="83"/>
      <c r="AQ129" s="83"/>
      <c r="AR129" s="83"/>
      <c r="AS129" s="83"/>
      <c r="AT129" s="1"/>
      <c r="AU129" s="1"/>
      <c r="AW129" s="55"/>
      <c r="AX129" s="257"/>
      <c r="AY129" s="257"/>
      <c r="AZ129" s="257"/>
      <c r="BA129" s="257"/>
      <c r="BB129" s="257"/>
      <c r="BC129" s="257"/>
      <c r="BD129" s="209"/>
      <c r="BE129" s="209"/>
    </row>
    <row r="130" spans="2:65" s="33" customFormat="1" ht="17.25" customHeight="1">
      <c r="B130" s="57" t="s">
        <v>50</v>
      </c>
      <c r="L130" s="56"/>
      <c r="M130" s="56"/>
      <c r="N130" s="56"/>
      <c r="O130" s="56"/>
      <c r="P130" s="56"/>
      <c r="Q130" s="56"/>
      <c r="R130" s="56"/>
      <c r="S130" s="58"/>
      <c r="T130" s="58"/>
      <c r="U130" s="58"/>
      <c r="V130" s="58"/>
      <c r="W130" s="58"/>
      <c r="X130" s="56"/>
      <c r="Y130" s="56"/>
      <c r="Z130" s="56"/>
      <c r="AA130" s="56"/>
      <c r="AB130" s="56"/>
      <c r="AC130" s="56"/>
      <c r="AL130" s="86"/>
      <c r="AM130" s="392"/>
      <c r="AN130" s="392"/>
      <c r="AO130" s="392"/>
      <c r="AP130" s="392"/>
      <c r="AQ130" s="81"/>
      <c r="AR130" s="81"/>
      <c r="AS130" s="81"/>
      <c r="AW130" s="55"/>
      <c r="AX130" s="257"/>
      <c r="AY130" s="257"/>
      <c r="AZ130" s="257"/>
      <c r="BA130" s="257"/>
      <c r="BB130" s="257"/>
      <c r="BC130" s="257"/>
      <c r="BD130" s="209"/>
      <c r="BE130" s="209"/>
    </row>
    <row r="131" spans="2:65" s="33" customFormat="1" ht="12.75" customHeight="1">
      <c r="L131" s="56"/>
      <c r="M131" s="60"/>
      <c r="N131" s="60"/>
      <c r="O131" s="60"/>
      <c r="P131" s="60"/>
      <c r="Q131" s="60"/>
      <c r="R131" s="60"/>
      <c r="S131" s="60"/>
      <c r="T131" s="61"/>
      <c r="U131" s="61"/>
      <c r="V131" s="61"/>
      <c r="W131" s="61"/>
      <c r="X131" s="61"/>
      <c r="Y131" s="61"/>
      <c r="Z131" s="61"/>
      <c r="AA131" s="60"/>
      <c r="AB131" s="60"/>
      <c r="AC131" s="60"/>
      <c r="AL131" s="86"/>
      <c r="AM131" s="759" t="s">
        <v>301</v>
      </c>
      <c r="AN131" s="760"/>
      <c r="AO131" s="760"/>
      <c r="AP131" s="761"/>
      <c r="AQ131" s="81"/>
      <c r="AR131" s="81"/>
      <c r="AS131" s="81"/>
      <c r="AW131" s="55"/>
      <c r="AX131" s="257"/>
      <c r="AY131" s="257"/>
      <c r="AZ131" s="257"/>
      <c r="BA131" s="257"/>
      <c r="BB131" s="257"/>
      <c r="BC131" s="257"/>
      <c r="BD131" s="209"/>
      <c r="BE131" s="209"/>
    </row>
    <row r="132" spans="2:65" s="33" customFormat="1" ht="12.75" customHeight="1">
      <c r="L132" s="56"/>
      <c r="M132" s="60"/>
      <c r="N132" s="60"/>
      <c r="O132" s="60"/>
      <c r="P132" s="60"/>
      <c r="Q132" s="60"/>
      <c r="R132" s="60"/>
      <c r="S132" s="60"/>
      <c r="T132" s="61"/>
      <c r="U132" s="61"/>
      <c r="V132" s="61"/>
      <c r="W132" s="61"/>
      <c r="X132" s="61"/>
      <c r="Y132" s="61"/>
      <c r="Z132" s="61"/>
      <c r="AA132" s="60"/>
      <c r="AB132" s="60"/>
      <c r="AC132" s="60"/>
      <c r="AL132" s="86"/>
      <c r="AM132" s="762"/>
      <c r="AN132" s="763"/>
      <c r="AO132" s="763"/>
      <c r="AP132" s="764"/>
      <c r="AQ132" s="81"/>
      <c r="AR132" s="81"/>
      <c r="AS132" s="81"/>
      <c r="AW132" s="55"/>
      <c r="AX132" s="257"/>
      <c r="AY132" s="257"/>
      <c r="AZ132" s="257"/>
      <c r="BA132" s="257"/>
      <c r="BB132" s="257"/>
      <c r="BC132" s="257"/>
      <c r="BD132" s="209"/>
      <c r="BE132" s="209"/>
    </row>
    <row r="133" spans="2:65" s="33" customFormat="1" ht="12.75" customHeight="1">
      <c r="L133" s="56"/>
      <c r="M133" s="60"/>
      <c r="N133" s="60"/>
      <c r="O133" s="60"/>
      <c r="P133" s="60"/>
      <c r="Q133" s="60"/>
      <c r="R133" s="60"/>
      <c r="S133" s="60"/>
      <c r="T133" s="60"/>
      <c r="U133" s="60"/>
      <c r="V133" s="60"/>
      <c r="W133" s="60"/>
      <c r="X133" s="60"/>
      <c r="Y133" s="60"/>
      <c r="Z133" s="60"/>
      <c r="AA133" s="60"/>
      <c r="AB133" s="60"/>
      <c r="AC133" s="60"/>
      <c r="AL133" s="86"/>
      <c r="AM133" s="394"/>
      <c r="AN133" s="394"/>
      <c r="AO133" s="23"/>
      <c r="AP133" s="23"/>
      <c r="AQ133" s="81"/>
      <c r="AR133" s="81"/>
      <c r="AS133" s="81"/>
      <c r="AW133" s="55"/>
      <c r="AX133" s="257"/>
      <c r="AY133" s="257"/>
      <c r="AZ133" s="257"/>
      <c r="BA133" s="257"/>
      <c r="BB133" s="257"/>
      <c r="BC133" s="257"/>
      <c r="BD133" s="209"/>
      <c r="BE133" s="209"/>
    </row>
    <row r="134" spans="2:65" s="33" customFormat="1" ht="6" customHeight="1">
      <c r="L134" s="56"/>
      <c r="M134" s="60"/>
      <c r="N134" s="60"/>
      <c r="O134" s="60"/>
      <c r="P134" s="60"/>
      <c r="Q134" s="60"/>
      <c r="R134" s="60"/>
      <c r="S134" s="60"/>
      <c r="T134" s="60"/>
      <c r="U134" s="60"/>
      <c r="V134" s="60"/>
      <c r="W134" s="60"/>
      <c r="X134" s="60"/>
      <c r="Y134" s="60"/>
      <c r="Z134" s="60"/>
      <c r="AA134" s="60"/>
      <c r="AB134" s="60"/>
      <c r="AC134" s="60"/>
      <c r="AL134" s="86"/>
      <c r="AM134" s="86"/>
      <c r="AN134" s="81"/>
      <c r="AO134" s="81"/>
      <c r="AP134" s="81"/>
      <c r="AQ134" s="81"/>
      <c r="AR134" s="81"/>
      <c r="AS134" s="81"/>
      <c r="AW134" s="55"/>
      <c r="AX134" s="257"/>
      <c r="AY134" s="257"/>
      <c r="AZ134" s="257"/>
      <c r="BA134" s="257"/>
      <c r="BB134" s="257"/>
      <c r="BC134" s="257"/>
      <c r="BD134" s="209"/>
      <c r="BE134" s="209"/>
    </row>
    <row r="135" spans="2:65" s="33" customFormat="1" ht="12.75" customHeight="1">
      <c r="B135" s="589" t="s">
        <v>2</v>
      </c>
      <c r="C135" s="590"/>
      <c r="D135" s="590"/>
      <c r="E135" s="590"/>
      <c r="F135" s="590"/>
      <c r="G135" s="590"/>
      <c r="H135" s="590"/>
      <c r="I135" s="590"/>
      <c r="J135" s="592" t="s">
        <v>10</v>
      </c>
      <c r="K135" s="592"/>
      <c r="L135" s="62" t="s">
        <v>3</v>
      </c>
      <c r="M135" s="592" t="s">
        <v>11</v>
      </c>
      <c r="N135" s="592"/>
      <c r="O135" s="593" t="s">
        <v>12</v>
      </c>
      <c r="P135" s="592"/>
      <c r="Q135" s="592"/>
      <c r="R135" s="592"/>
      <c r="S135" s="592"/>
      <c r="T135" s="592"/>
      <c r="U135" s="592" t="s">
        <v>13</v>
      </c>
      <c r="V135" s="592"/>
      <c r="W135" s="592"/>
      <c r="X135" s="56"/>
      <c r="Y135" s="56"/>
      <c r="Z135" s="56"/>
      <c r="AA135" s="56"/>
      <c r="AB135" s="56"/>
      <c r="AC135" s="56"/>
      <c r="AD135" s="34"/>
      <c r="AE135" s="34"/>
      <c r="AF135" s="34"/>
      <c r="AG135" s="34"/>
      <c r="AH135" s="34"/>
      <c r="AI135" s="34"/>
      <c r="AJ135" s="34"/>
      <c r="AK135" s="56"/>
      <c r="AL135" s="594">
        <f ca="1">$AL$9</f>
        <v>10</v>
      </c>
      <c r="AM135" s="595"/>
      <c r="AN135" s="603" t="s">
        <v>4</v>
      </c>
      <c r="AO135" s="603"/>
      <c r="AP135" s="595">
        <v>4</v>
      </c>
      <c r="AQ135" s="595"/>
      <c r="AR135" s="603" t="s">
        <v>5</v>
      </c>
      <c r="AS135" s="604"/>
      <c r="AT135" s="56"/>
      <c r="AU135" s="56"/>
      <c r="AW135" s="55"/>
      <c r="AX135" s="257"/>
      <c r="AY135" s="257"/>
      <c r="AZ135" s="257"/>
      <c r="BA135" s="257"/>
      <c r="BB135" s="257"/>
      <c r="BC135" s="257"/>
      <c r="BD135" s="209"/>
      <c r="BE135" s="209"/>
    </row>
    <row r="136" spans="2:65" s="33" customFormat="1" ht="13.5" customHeight="1">
      <c r="B136" s="590"/>
      <c r="C136" s="590"/>
      <c r="D136" s="590"/>
      <c r="E136" s="590"/>
      <c r="F136" s="590"/>
      <c r="G136" s="590"/>
      <c r="H136" s="590"/>
      <c r="I136" s="590"/>
      <c r="J136" s="609" t="str">
        <f>$J$10</f>
        <v>2</v>
      </c>
      <c r="K136" s="547" t="str">
        <f>$K$10</f>
        <v>5</v>
      </c>
      <c r="L136" s="611" t="str">
        <f>$L$10</f>
        <v>1</v>
      </c>
      <c r="M136" s="550" t="str">
        <f>$M$10</f>
        <v>0</v>
      </c>
      <c r="N136" s="547" t="str">
        <f>$N$10</f>
        <v>4</v>
      </c>
      <c r="O136" s="550" t="str">
        <f>$O$10</f>
        <v>9</v>
      </c>
      <c r="P136" s="544" t="str">
        <f>$P$10</f>
        <v>3</v>
      </c>
      <c r="Q136" s="544" t="str">
        <f>$Q$10</f>
        <v>7</v>
      </c>
      <c r="R136" s="544" t="str">
        <f>$R$10</f>
        <v>0</v>
      </c>
      <c r="S136" s="544" t="str">
        <f>$S$10</f>
        <v>2</v>
      </c>
      <c r="T136" s="547" t="str">
        <f>$T$10</f>
        <v>5</v>
      </c>
      <c r="U136" s="550">
        <f>$U$10</f>
        <v>0</v>
      </c>
      <c r="V136" s="544">
        <f>$V$10</f>
        <v>0</v>
      </c>
      <c r="W136" s="547">
        <f>$W$10</f>
        <v>0</v>
      </c>
      <c r="X136" s="56"/>
      <c r="Y136" s="56"/>
      <c r="Z136" s="56"/>
      <c r="AA136" s="56"/>
      <c r="AB136" s="56"/>
      <c r="AC136" s="56"/>
      <c r="AD136" s="34"/>
      <c r="AE136" s="34"/>
      <c r="AF136" s="34"/>
      <c r="AG136" s="34"/>
      <c r="AH136" s="34"/>
      <c r="AI136" s="34"/>
      <c r="AJ136" s="34"/>
      <c r="AK136" s="56"/>
      <c r="AL136" s="596"/>
      <c r="AM136" s="597"/>
      <c r="AN136" s="605"/>
      <c r="AO136" s="605"/>
      <c r="AP136" s="597"/>
      <c r="AQ136" s="597"/>
      <c r="AR136" s="605"/>
      <c r="AS136" s="606"/>
      <c r="AT136" s="56"/>
      <c r="AU136" s="56"/>
      <c r="AW136" s="55"/>
      <c r="AX136" s="257"/>
      <c r="AY136" s="257"/>
      <c r="AZ136" s="257"/>
      <c r="BA136" s="257"/>
      <c r="BB136" s="257"/>
      <c r="BC136" s="257"/>
      <c r="BD136" s="209"/>
      <c r="BE136" s="209"/>
    </row>
    <row r="137" spans="2:65" s="33" customFormat="1" ht="9" customHeight="1">
      <c r="B137" s="590"/>
      <c r="C137" s="590"/>
      <c r="D137" s="590"/>
      <c r="E137" s="590"/>
      <c r="F137" s="590"/>
      <c r="G137" s="590"/>
      <c r="H137" s="590"/>
      <c r="I137" s="590"/>
      <c r="J137" s="610"/>
      <c r="K137" s="548"/>
      <c r="L137" s="612"/>
      <c r="M137" s="551"/>
      <c r="N137" s="548"/>
      <c r="O137" s="551"/>
      <c r="P137" s="545"/>
      <c r="Q137" s="545"/>
      <c r="R137" s="545"/>
      <c r="S137" s="545"/>
      <c r="T137" s="548"/>
      <c r="U137" s="551"/>
      <c r="V137" s="545"/>
      <c r="W137" s="548"/>
      <c r="X137" s="56"/>
      <c r="Y137" s="56"/>
      <c r="Z137" s="56"/>
      <c r="AA137" s="56"/>
      <c r="AB137" s="56"/>
      <c r="AC137" s="56"/>
      <c r="AD137" s="34"/>
      <c r="AE137" s="34"/>
      <c r="AF137" s="34"/>
      <c r="AG137" s="34"/>
      <c r="AH137" s="34"/>
      <c r="AI137" s="34"/>
      <c r="AJ137" s="34"/>
      <c r="AK137" s="56"/>
      <c r="AL137" s="598"/>
      <c r="AM137" s="599"/>
      <c r="AN137" s="607"/>
      <c r="AO137" s="607"/>
      <c r="AP137" s="599"/>
      <c r="AQ137" s="599"/>
      <c r="AR137" s="607"/>
      <c r="AS137" s="608"/>
      <c r="AT137" s="56"/>
      <c r="AU137" s="56"/>
      <c r="AW137" s="55"/>
      <c r="AX137" s="257"/>
      <c r="AY137" s="257"/>
      <c r="AZ137" s="257"/>
      <c r="BA137" s="257"/>
      <c r="BB137" s="257"/>
      <c r="BC137" s="257"/>
      <c r="BD137" s="209"/>
      <c r="BE137" s="209"/>
    </row>
    <row r="138" spans="2:65" s="33" customFormat="1" ht="6" customHeight="1">
      <c r="B138" s="591"/>
      <c r="C138" s="591"/>
      <c r="D138" s="591"/>
      <c r="E138" s="591"/>
      <c r="F138" s="591"/>
      <c r="G138" s="591"/>
      <c r="H138" s="591"/>
      <c r="I138" s="591"/>
      <c r="J138" s="610"/>
      <c r="K138" s="549"/>
      <c r="L138" s="613"/>
      <c r="M138" s="552"/>
      <c r="N138" s="549"/>
      <c r="O138" s="552"/>
      <c r="P138" s="546"/>
      <c r="Q138" s="546"/>
      <c r="R138" s="546"/>
      <c r="S138" s="546"/>
      <c r="T138" s="549"/>
      <c r="U138" s="552"/>
      <c r="V138" s="546"/>
      <c r="W138" s="549"/>
      <c r="X138" s="56"/>
      <c r="Y138" s="56"/>
      <c r="Z138" s="56"/>
      <c r="AA138" s="56"/>
      <c r="AB138" s="56"/>
      <c r="AC138" s="56"/>
      <c r="AD138" s="56"/>
      <c r="AE138" s="56"/>
      <c r="AF138" s="56"/>
      <c r="AG138" s="56"/>
      <c r="AH138" s="56"/>
      <c r="AI138" s="56"/>
      <c r="AJ138" s="56"/>
      <c r="AK138" s="56"/>
      <c r="AL138" s="81"/>
      <c r="AM138" s="81"/>
      <c r="AN138" s="392"/>
      <c r="AO138" s="392"/>
      <c r="AP138" s="392"/>
      <c r="AQ138" s="392"/>
      <c r="AR138" s="392"/>
      <c r="AS138" s="392"/>
      <c r="AT138" s="56"/>
      <c r="AU138" s="56"/>
      <c r="AW138" s="55"/>
      <c r="AX138" s="257"/>
      <c r="AY138" s="257"/>
      <c r="AZ138" s="257"/>
      <c r="BA138" s="257"/>
      <c r="BB138" s="257"/>
      <c r="BC138" s="257"/>
      <c r="BD138" s="209"/>
      <c r="BE138" s="209"/>
    </row>
    <row r="139" spans="2:65" s="33" customFormat="1" ht="15" customHeight="1">
      <c r="B139" s="529" t="s">
        <v>51</v>
      </c>
      <c r="C139" s="530"/>
      <c r="D139" s="530"/>
      <c r="E139" s="530"/>
      <c r="F139" s="530"/>
      <c r="G139" s="530"/>
      <c r="H139" s="530"/>
      <c r="I139" s="531"/>
      <c r="J139" s="529" t="s">
        <v>6</v>
      </c>
      <c r="K139" s="530"/>
      <c r="L139" s="530"/>
      <c r="M139" s="530"/>
      <c r="N139" s="538"/>
      <c r="O139" s="541" t="s">
        <v>52</v>
      </c>
      <c r="P139" s="530"/>
      <c r="Q139" s="530"/>
      <c r="R139" s="530"/>
      <c r="S139" s="530"/>
      <c r="T139" s="530"/>
      <c r="U139" s="531"/>
      <c r="V139" s="63" t="s">
        <v>53</v>
      </c>
      <c r="W139" s="64"/>
      <c r="X139" s="64"/>
      <c r="Y139" s="553" t="s">
        <v>54</v>
      </c>
      <c r="Z139" s="553"/>
      <c r="AA139" s="553"/>
      <c r="AB139" s="553"/>
      <c r="AC139" s="553"/>
      <c r="AD139" s="553"/>
      <c r="AE139" s="553"/>
      <c r="AF139" s="553"/>
      <c r="AG139" s="553"/>
      <c r="AH139" s="553"/>
      <c r="AI139" s="64"/>
      <c r="AJ139" s="64"/>
      <c r="AK139" s="65"/>
      <c r="AL139" s="554" t="s">
        <v>251</v>
      </c>
      <c r="AM139" s="554"/>
      <c r="AN139" s="555" t="s">
        <v>33</v>
      </c>
      <c r="AO139" s="555"/>
      <c r="AP139" s="555"/>
      <c r="AQ139" s="555"/>
      <c r="AR139" s="555"/>
      <c r="AS139" s="556"/>
      <c r="AT139" s="56"/>
      <c r="AU139" s="56"/>
      <c r="AW139" s="55"/>
      <c r="AX139" s="257"/>
      <c r="AY139" s="257"/>
      <c r="AZ139" s="257"/>
      <c r="BA139" s="257"/>
      <c r="BB139" s="257"/>
      <c r="BC139" s="257"/>
      <c r="BD139" s="209"/>
      <c r="BE139" s="209"/>
    </row>
    <row r="140" spans="2:65" s="33" customFormat="1" ht="13.5" customHeight="1">
      <c r="B140" s="532"/>
      <c r="C140" s="533"/>
      <c r="D140" s="533"/>
      <c r="E140" s="533"/>
      <c r="F140" s="533"/>
      <c r="G140" s="533"/>
      <c r="H140" s="533"/>
      <c r="I140" s="534"/>
      <c r="J140" s="532"/>
      <c r="K140" s="533"/>
      <c r="L140" s="533"/>
      <c r="M140" s="533"/>
      <c r="N140" s="539"/>
      <c r="O140" s="542"/>
      <c r="P140" s="533"/>
      <c r="Q140" s="533"/>
      <c r="R140" s="533"/>
      <c r="S140" s="533"/>
      <c r="T140" s="533"/>
      <c r="U140" s="534"/>
      <c r="V140" s="557" t="s">
        <v>7</v>
      </c>
      <c r="W140" s="558"/>
      <c r="X140" s="558"/>
      <c r="Y140" s="559"/>
      <c r="Z140" s="563" t="s">
        <v>16</v>
      </c>
      <c r="AA140" s="564"/>
      <c r="AB140" s="564"/>
      <c r="AC140" s="565"/>
      <c r="AD140" s="569" t="s">
        <v>17</v>
      </c>
      <c r="AE140" s="570"/>
      <c r="AF140" s="570"/>
      <c r="AG140" s="571"/>
      <c r="AH140" s="575" t="s">
        <v>114</v>
      </c>
      <c r="AI140" s="576"/>
      <c r="AJ140" s="576"/>
      <c r="AK140" s="577"/>
      <c r="AL140" s="581" t="s">
        <v>252</v>
      </c>
      <c r="AM140" s="581"/>
      <c r="AN140" s="583" t="s">
        <v>19</v>
      </c>
      <c r="AO140" s="584"/>
      <c r="AP140" s="584"/>
      <c r="AQ140" s="584"/>
      <c r="AR140" s="585"/>
      <c r="AS140" s="586"/>
      <c r="AT140" s="56"/>
      <c r="AU140" s="56"/>
      <c r="AW140" s="55"/>
      <c r="AX140" s="257"/>
      <c r="AY140" s="314" t="s">
        <v>278</v>
      </c>
      <c r="AZ140" s="314" t="s">
        <v>278</v>
      </c>
      <c r="BA140" s="314" t="s">
        <v>276</v>
      </c>
      <c r="BB140" s="751" t="s">
        <v>277</v>
      </c>
      <c r="BC140" s="752"/>
      <c r="BD140" s="209"/>
      <c r="BE140" s="209"/>
    </row>
    <row r="141" spans="2:65" s="33" customFormat="1" ht="13.5" customHeight="1">
      <c r="B141" s="535"/>
      <c r="C141" s="536"/>
      <c r="D141" s="536"/>
      <c r="E141" s="536"/>
      <c r="F141" s="536"/>
      <c r="G141" s="536"/>
      <c r="H141" s="536"/>
      <c r="I141" s="537"/>
      <c r="J141" s="535"/>
      <c r="K141" s="536"/>
      <c r="L141" s="536"/>
      <c r="M141" s="536"/>
      <c r="N141" s="540"/>
      <c r="O141" s="543"/>
      <c r="P141" s="536"/>
      <c r="Q141" s="536"/>
      <c r="R141" s="536"/>
      <c r="S141" s="536"/>
      <c r="T141" s="536"/>
      <c r="U141" s="537"/>
      <c r="V141" s="560"/>
      <c r="W141" s="561"/>
      <c r="X141" s="561"/>
      <c r="Y141" s="562"/>
      <c r="Z141" s="566"/>
      <c r="AA141" s="567"/>
      <c r="AB141" s="567"/>
      <c r="AC141" s="568"/>
      <c r="AD141" s="572"/>
      <c r="AE141" s="573"/>
      <c r="AF141" s="573"/>
      <c r="AG141" s="574"/>
      <c r="AH141" s="578"/>
      <c r="AI141" s="579"/>
      <c r="AJ141" s="579"/>
      <c r="AK141" s="580"/>
      <c r="AL141" s="582"/>
      <c r="AM141" s="582"/>
      <c r="AN141" s="587"/>
      <c r="AO141" s="587"/>
      <c r="AP141" s="587"/>
      <c r="AQ141" s="587"/>
      <c r="AR141" s="587"/>
      <c r="AS141" s="588"/>
      <c r="AT141" s="56"/>
      <c r="AU141" s="56"/>
      <c r="AW141" s="55"/>
      <c r="AX141" s="257"/>
      <c r="AY141" s="315"/>
      <c r="AZ141" s="316" t="s">
        <v>272</v>
      </c>
      <c r="BA141" s="316" t="s">
        <v>275</v>
      </c>
      <c r="BB141" s="317" t="s">
        <v>273</v>
      </c>
      <c r="BC141" s="316" t="s">
        <v>272</v>
      </c>
      <c r="BD141" s="209"/>
      <c r="BE141" s="209"/>
      <c r="BL141" s="209" t="s">
        <v>286</v>
      </c>
      <c r="BM141" s="209" t="s">
        <v>179</v>
      </c>
    </row>
    <row r="142" spans="2:65" s="33" customFormat="1" ht="18" customHeight="1">
      <c r="B142" s="489"/>
      <c r="C142" s="490"/>
      <c r="D142" s="490"/>
      <c r="E142" s="490"/>
      <c r="F142" s="490"/>
      <c r="G142" s="490"/>
      <c r="H142" s="490"/>
      <c r="I142" s="491"/>
      <c r="J142" s="489"/>
      <c r="K142" s="490"/>
      <c r="L142" s="490"/>
      <c r="M142" s="490"/>
      <c r="N142" s="495"/>
      <c r="O142" s="351"/>
      <c r="P142" s="362" t="s">
        <v>45</v>
      </c>
      <c r="Q142" s="349"/>
      <c r="R142" s="362" t="s">
        <v>46</v>
      </c>
      <c r="S142" s="168"/>
      <c r="T142" s="497" t="s">
        <v>20</v>
      </c>
      <c r="U142" s="498"/>
      <c r="V142" s="499"/>
      <c r="W142" s="500"/>
      <c r="X142" s="500"/>
      <c r="Y142" s="74" t="s">
        <v>8</v>
      </c>
      <c r="Z142" s="44"/>
      <c r="AA142" s="45"/>
      <c r="AB142" s="45"/>
      <c r="AC142" s="43" t="s">
        <v>8</v>
      </c>
      <c r="AD142" s="44"/>
      <c r="AE142" s="45"/>
      <c r="AF142" s="45"/>
      <c r="AG142" s="46" t="s">
        <v>8</v>
      </c>
      <c r="AH142" s="483">
        <f>IF(V142="賃金で算定",V143+Z143-AD143,0)</f>
        <v>0</v>
      </c>
      <c r="AI142" s="484"/>
      <c r="AJ142" s="484"/>
      <c r="AK142" s="485"/>
      <c r="AL142" s="78"/>
      <c r="AM142" s="79"/>
      <c r="AN142" s="486"/>
      <c r="AO142" s="487"/>
      <c r="AP142" s="487"/>
      <c r="AQ142" s="487"/>
      <c r="AR142" s="487"/>
      <c r="AS142" s="389" t="s">
        <v>8</v>
      </c>
      <c r="AT142" s="56"/>
      <c r="AU142" s="56"/>
      <c r="AV142" s="53" t="str">
        <f>IF(OR(O142="",Q142=""),"", IF(O142&lt;20,DATE(O142+118,Q142,IF(S142="",1,S142)),DATE(O142+88,Q142,IF(S142="",1,S142))))</f>
        <v/>
      </c>
      <c r="AW142" s="55" t="str">
        <f>IF(AV142&lt;=設定シート!C$15,"昔",IF(AV142&lt;=設定シート!E$15,"上",IF(AV142&lt;=設定シート!G$15,"中","下")))</f>
        <v>下</v>
      </c>
      <c r="AX142" s="257">
        <f>IF(AV142&lt;=設定シート!$E$36,5,IF(AV142&lt;=設定シート!$I$36,7,IF(AV142&lt;=設定シート!$M$36,9,11)))</f>
        <v>11</v>
      </c>
      <c r="AY142" s="320"/>
      <c r="AZ142" s="318"/>
      <c r="BA142" s="322">
        <f>AN142</f>
        <v>0</v>
      </c>
      <c r="BB142" s="318"/>
      <c r="BC142" s="318"/>
      <c r="BD142" s="209"/>
      <c r="BE142" s="209"/>
      <c r="BL142" s="1"/>
      <c r="BM142" s="1"/>
    </row>
    <row r="143" spans="2:65" s="33" customFormat="1" ht="18" customHeight="1">
      <c r="B143" s="492"/>
      <c r="C143" s="493"/>
      <c r="D143" s="493"/>
      <c r="E143" s="493"/>
      <c r="F143" s="493"/>
      <c r="G143" s="493"/>
      <c r="H143" s="493"/>
      <c r="I143" s="494"/>
      <c r="J143" s="492"/>
      <c r="K143" s="493"/>
      <c r="L143" s="493"/>
      <c r="M143" s="493"/>
      <c r="N143" s="496"/>
      <c r="O143" s="352"/>
      <c r="P143" s="363" t="s">
        <v>45</v>
      </c>
      <c r="Q143" s="350"/>
      <c r="R143" s="363" t="s">
        <v>46</v>
      </c>
      <c r="S143" s="171"/>
      <c r="T143" s="522" t="s">
        <v>21</v>
      </c>
      <c r="U143" s="523"/>
      <c r="V143" s="524"/>
      <c r="W143" s="525"/>
      <c r="X143" s="525"/>
      <c r="Y143" s="526"/>
      <c r="Z143" s="527"/>
      <c r="AA143" s="528"/>
      <c r="AB143" s="528"/>
      <c r="AC143" s="528"/>
      <c r="AD143" s="527"/>
      <c r="AE143" s="528"/>
      <c r="AF143" s="528"/>
      <c r="AG143" s="614"/>
      <c r="AH143" s="472">
        <f>IF(V142="賃金で算定",0,V143+Z143-AD143)</f>
        <v>0</v>
      </c>
      <c r="AI143" s="472"/>
      <c r="AJ143" s="472"/>
      <c r="AK143" s="473"/>
      <c r="AL143" s="479">
        <f>IF(V142="賃金で算定","賃金で算定",IF(OR(V143=0,$F160="",AV142=""),0,IF(AW142="昔",VLOOKUP($F160,労務比率,AX142,FALSE),IF(AW142="上",VLOOKUP($F160,労務比率,AX142,FALSE),IF(AW142="中",VLOOKUP($F160,労務比率,AX142,FALSE),VLOOKUP($F160,労務比率,AX142,FALSE))))))</f>
        <v>0</v>
      </c>
      <c r="AM143" s="480"/>
      <c r="AN143" s="481">
        <f>IF(V142="賃金で算定",0,INT(AH143*AL143/100))</f>
        <v>0</v>
      </c>
      <c r="AO143" s="482"/>
      <c r="AP143" s="482"/>
      <c r="AQ143" s="482"/>
      <c r="AR143" s="482"/>
      <c r="AS143" s="390"/>
      <c r="AT143" s="56"/>
      <c r="AU143" s="56"/>
      <c r="AV143" s="53"/>
      <c r="AW143" s="55"/>
      <c r="AX143" s="257"/>
      <c r="AY143" s="321">
        <f>AH143</f>
        <v>0</v>
      </c>
      <c r="AZ143" s="319">
        <f>IF(AV142&lt;=設定シート!C$85,AH143,IF(AND(AV142&gt;=設定シート!E$85,AV142&lt;=設定シート!G$85),AH143*105/108,AH143))</f>
        <v>0</v>
      </c>
      <c r="BA143" s="316"/>
      <c r="BB143" s="319">
        <f>IF($AL143="賃金で算定",0,INT(AY143*$AL143/100))</f>
        <v>0</v>
      </c>
      <c r="BC143" s="319">
        <f>IF(AY143=AZ143,BB143,AZ143*$AL143/100)</f>
        <v>0</v>
      </c>
      <c r="BD143" s="209"/>
      <c r="BE143" s="209"/>
      <c r="BL143" s="209">
        <f>IF(AY143=AZ143,0,1)</f>
        <v>0</v>
      </c>
      <c r="BM143" s="209" t="str">
        <f>IF(BL143=1,AL143,"")</f>
        <v/>
      </c>
    </row>
    <row r="144" spans="2:65" s="33" customFormat="1" ht="18" customHeight="1">
      <c r="B144" s="489"/>
      <c r="C144" s="490"/>
      <c r="D144" s="490"/>
      <c r="E144" s="490"/>
      <c r="F144" s="490"/>
      <c r="G144" s="490"/>
      <c r="H144" s="490"/>
      <c r="I144" s="491"/>
      <c r="J144" s="489"/>
      <c r="K144" s="490"/>
      <c r="L144" s="490"/>
      <c r="M144" s="490"/>
      <c r="N144" s="495"/>
      <c r="O144" s="351"/>
      <c r="P144" s="362" t="s">
        <v>45</v>
      </c>
      <c r="Q144" s="349"/>
      <c r="R144" s="362" t="s">
        <v>46</v>
      </c>
      <c r="S144" s="168"/>
      <c r="T144" s="497" t="s">
        <v>47</v>
      </c>
      <c r="U144" s="498"/>
      <c r="V144" s="499"/>
      <c r="W144" s="500"/>
      <c r="X144" s="500"/>
      <c r="Y144" s="75"/>
      <c r="Z144" s="40"/>
      <c r="AA144" s="41"/>
      <c r="AB144" s="41"/>
      <c r="AC144" s="42"/>
      <c r="AD144" s="40"/>
      <c r="AE144" s="41"/>
      <c r="AF144" s="41"/>
      <c r="AG144" s="47"/>
      <c r="AH144" s="483">
        <f>IF(V144="賃金で算定",V145+Z145-AD145,0)</f>
        <v>0</v>
      </c>
      <c r="AI144" s="484"/>
      <c r="AJ144" s="484"/>
      <c r="AK144" s="485"/>
      <c r="AL144" s="78"/>
      <c r="AM144" s="79"/>
      <c r="AN144" s="486"/>
      <c r="AO144" s="487"/>
      <c r="AP144" s="487"/>
      <c r="AQ144" s="487"/>
      <c r="AR144" s="487"/>
      <c r="AS144" s="369"/>
      <c r="AT144" s="56"/>
      <c r="AU144" s="56"/>
      <c r="AV144" s="53" t="str">
        <f>IF(OR(O144="",Q144=""),"", IF(O144&lt;20,DATE(O144+118,Q144,IF(S144="",1,S144)),DATE(O144+88,Q144,IF(S144="",1,S144))))</f>
        <v/>
      </c>
      <c r="AW144" s="55" t="str">
        <f>IF(AV144&lt;=設定シート!C$15,"昔",IF(AV144&lt;=設定シート!E$15,"上",IF(AV144&lt;=設定シート!G$15,"中","下")))</f>
        <v>下</v>
      </c>
      <c r="AX144" s="257">
        <f>IF(AV144&lt;=設定シート!$E$36,5,IF(AV144&lt;=設定シート!$I$36,7,IF(AV144&lt;=設定シート!$M$36,9,11)))</f>
        <v>11</v>
      </c>
      <c r="AY144" s="320"/>
      <c r="AZ144" s="318"/>
      <c r="BA144" s="322">
        <f t="shared" ref="BA144" si="57">AN144</f>
        <v>0</v>
      </c>
      <c r="BB144" s="318"/>
      <c r="BC144" s="318"/>
      <c r="BD144" s="209"/>
      <c r="BE144" s="209"/>
      <c r="BL144" s="209"/>
      <c r="BM144" s="209"/>
    </row>
    <row r="145" spans="2:65" s="33" customFormat="1" ht="18" customHeight="1">
      <c r="B145" s="492"/>
      <c r="C145" s="493"/>
      <c r="D145" s="493"/>
      <c r="E145" s="493"/>
      <c r="F145" s="493"/>
      <c r="G145" s="493"/>
      <c r="H145" s="493"/>
      <c r="I145" s="494"/>
      <c r="J145" s="492"/>
      <c r="K145" s="493"/>
      <c r="L145" s="493"/>
      <c r="M145" s="493"/>
      <c r="N145" s="496"/>
      <c r="O145" s="352"/>
      <c r="P145" s="363" t="s">
        <v>45</v>
      </c>
      <c r="Q145" s="350"/>
      <c r="R145" s="363" t="s">
        <v>46</v>
      </c>
      <c r="S145" s="171"/>
      <c r="T145" s="522" t="s">
        <v>48</v>
      </c>
      <c r="U145" s="523"/>
      <c r="V145" s="524"/>
      <c r="W145" s="525"/>
      <c r="X145" s="525"/>
      <c r="Y145" s="526"/>
      <c r="Z145" s="527"/>
      <c r="AA145" s="528"/>
      <c r="AB145" s="528"/>
      <c r="AC145" s="528"/>
      <c r="AD145" s="527"/>
      <c r="AE145" s="528"/>
      <c r="AF145" s="528"/>
      <c r="AG145" s="614"/>
      <c r="AH145" s="472">
        <f>IF(V144="賃金で算定",0,V145+Z145-AD145)</f>
        <v>0</v>
      </c>
      <c r="AI145" s="472"/>
      <c r="AJ145" s="472"/>
      <c r="AK145" s="473"/>
      <c r="AL145" s="479">
        <f>IF(V144="賃金で算定","賃金で算定",IF(OR(V145=0,$F160="",AV144=""),0,IF(AW144="昔",VLOOKUP($F160,労務比率,AX144,FALSE),IF(AW144="上",VLOOKUP($F160,労務比率,AX144,FALSE),IF(AW144="中",VLOOKUP($F160,労務比率,AX144,FALSE),VLOOKUP($F160,労務比率,AX144,FALSE))))))</f>
        <v>0</v>
      </c>
      <c r="AM145" s="480"/>
      <c r="AN145" s="481">
        <f>IF(V144="賃金で算定",0,INT(AH145*AL145/100))</f>
        <v>0</v>
      </c>
      <c r="AO145" s="482"/>
      <c r="AP145" s="482"/>
      <c r="AQ145" s="482"/>
      <c r="AR145" s="482"/>
      <c r="AS145" s="390"/>
      <c r="AT145" s="56"/>
      <c r="AU145" s="56"/>
      <c r="AV145" s="53"/>
      <c r="AW145" s="55"/>
      <c r="AX145" s="257"/>
      <c r="AY145" s="321">
        <f t="shared" ref="AY145" si="58">AH145</f>
        <v>0</v>
      </c>
      <c r="AZ145" s="319">
        <f>IF(AV144&lt;=設定シート!C$85,AH145,IF(AND(AV144&gt;=設定シート!E$85,AV144&lt;=設定シート!G$85),AH145*105/108,AH145))</f>
        <v>0</v>
      </c>
      <c r="BA145" s="316"/>
      <c r="BB145" s="319">
        <f t="shared" ref="BB145" si="59">IF($AL145="賃金で算定",0,INT(AY145*$AL145/100))</f>
        <v>0</v>
      </c>
      <c r="BC145" s="319">
        <f>IF(AY145=AZ145,BB145,AZ145*$AL145/100)</f>
        <v>0</v>
      </c>
      <c r="BD145" s="209"/>
      <c r="BE145" s="209"/>
      <c r="BL145" s="209">
        <f>IF(AY145=AZ145,0,1)</f>
        <v>0</v>
      </c>
      <c r="BM145" s="209" t="str">
        <f>IF(BL145=1,AL145,"")</f>
        <v/>
      </c>
    </row>
    <row r="146" spans="2:65" s="33" customFormat="1" ht="18" customHeight="1">
      <c r="B146" s="489"/>
      <c r="C146" s="490"/>
      <c r="D146" s="490"/>
      <c r="E146" s="490"/>
      <c r="F146" s="490"/>
      <c r="G146" s="490"/>
      <c r="H146" s="490"/>
      <c r="I146" s="491"/>
      <c r="J146" s="489"/>
      <c r="K146" s="490"/>
      <c r="L146" s="490"/>
      <c r="M146" s="490"/>
      <c r="N146" s="495"/>
      <c r="O146" s="351"/>
      <c r="P146" s="362" t="s">
        <v>45</v>
      </c>
      <c r="Q146" s="349"/>
      <c r="R146" s="362" t="s">
        <v>46</v>
      </c>
      <c r="S146" s="168"/>
      <c r="T146" s="497" t="s">
        <v>47</v>
      </c>
      <c r="U146" s="498"/>
      <c r="V146" s="499"/>
      <c r="W146" s="500"/>
      <c r="X146" s="500"/>
      <c r="Y146" s="75"/>
      <c r="Z146" s="40"/>
      <c r="AA146" s="41"/>
      <c r="AB146" s="41"/>
      <c r="AC146" s="42"/>
      <c r="AD146" s="40"/>
      <c r="AE146" s="41"/>
      <c r="AF146" s="41"/>
      <c r="AG146" s="47"/>
      <c r="AH146" s="483">
        <f>IF(V146="賃金で算定",V147+Z147-AD147,0)</f>
        <v>0</v>
      </c>
      <c r="AI146" s="484"/>
      <c r="AJ146" s="484"/>
      <c r="AK146" s="485"/>
      <c r="AL146" s="78"/>
      <c r="AM146" s="79"/>
      <c r="AN146" s="486"/>
      <c r="AO146" s="487"/>
      <c r="AP146" s="487"/>
      <c r="AQ146" s="487"/>
      <c r="AR146" s="487"/>
      <c r="AS146" s="369"/>
      <c r="AT146" s="56"/>
      <c r="AU146" s="56"/>
      <c r="AV146" s="53" t="str">
        <f>IF(OR(O146="",Q146=""),"", IF(O146&lt;20,DATE(O146+118,Q146,IF(S146="",1,S146)),DATE(O146+88,Q146,IF(S146="",1,S146))))</f>
        <v/>
      </c>
      <c r="AW146" s="55" t="str">
        <f>IF(AV146&lt;=設定シート!C$15,"昔",IF(AV146&lt;=設定シート!E$15,"上",IF(AV146&lt;=設定シート!G$15,"中","下")))</f>
        <v>下</v>
      </c>
      <c r="AX146" s="257">
        <f>IF(AV146&lt;=設定シート!$E$36,5,IF(AV146&lt;=設定シート!$I$36,7,IF(AV146&lt;=設定シート!$M$36,9,11)))</f>
        <v>11</v>
      </c>
      <c r="AY146" s="320"/>
      <c r="AZ146" s="318"/>
      <c r="BA146" s="322">
        <f t="shared" ref="BA146" si="60">AN146</f>
        <v>0</v>
      </c>
      <c r="BB146" s="318"/>
      <c r="BC146" s="318"/>
      <c r="BD146" s="209"/>
      <c r="BE146" s="209"/>
      <c r="BL146" s="1"/>
      <c r="BM146" s="1"/>
    </row>
    <row r="147" spans="2:65" s="33" customFormat="1" ht="18" customHeight="1">
      <c r="B147" s="492"/>
      <c r="C147" s="493"/>
      <c r="D147" s="493"/>
      <c r="E147" s="493"/>
      <c r="F147" s="493"/>
      <c r="G147" s="493"/>
      <c r="H147" s="493"/>
      <c r="I147" s="494"/>
      <c r="J147" s="492"/>
      <c r="K147" s="493"/>
      <c r="L147" s="493"/>
      <c r="M147" s="493"/>
      <c r="N147" s="496"/>
      <c r="O147" s="352"/>
      <c r="P147" s="363" t="s">
        <v>45</v>
      </c>
      <c r="Q147" s="350"/>
      <c r="R147" s="363" t="s">
        <v>46</v>
      </c>
      <c r="S147" s="171"/>
      <c r="T147" s="522" t="s">
        <v>48</v>
      </c>
      <c r="U147" s="523"/>
      <c r="V147" s="524"/>
      <c r="W147" s="525"/>
      <c r="X147" s="525"/>
      <c r="Y147" s="526"/>
      <c r="Z147" s="524"/>
      <c r="AA147" s="525"/>
      <c r="AB147" s="525"/>
      <c r="AC147" s="525"/>
      <c r="AD147" s="524"/>
      <c r="AE147" s="525"/>
      <c r="AF147" s="525"/>
      <c r="AG147" s="526"/>
      <c r="AH147" s="472">
        <f>IF(V146="賃金で算定",0,V147+Z147-AD147)</f>
        <v>0</v>
      </c>
      <c r="AI147" s="472"/>
      <c r="AJ147" s="472"/>
      <c r="AK147" s="473"/>
      <c r="AL147" s="479">
        <f>IF(V146="賃金で算定","賃金で算定",IF(OR(V147=0,$F160="",AV146=""),0,IF(AW146="昔",VLOOKUP($F160,労務比率,AX146,FALSE),IF(AW146="上",VLOOKUP($F160,労務比率,AX146,FALSE),IF(AW146="中",VLOOKUP($F160,労務比率,AX146,FALSE),VLOOKUP($F160,労務比率,AX146,FALSE))))))</f>
        <v>0</v>
      </c>
      <c r="AM147" s="480"/>
      <c r="AN147" s="481">
        <f>IF(V146="賃金で算定",0,INT(AH147*AL147/100))</f>
        <v>0</v>
      </c>
      <c r="AO147" s="482"/>
      <c r="AP147" s="482"/>
      <c r="AQ147" s="482"/>
      <c r="AR147" s="482"/>
      <c r="AS147" s="390"/>
      <c r="AT147" s="56"/>
      <c r="AU147" s="56"/>
      <c r="AV147" s="53"/>
      <c r="AW147" s="55"/>
      <c r="AX147" s="257"/>
      <c r="AY147" s="321">
        <f t="shared" ref="AY147" si="61">AH147</f>
        <v>0</v>
      </c>
      <c r="AZ147" s="319">
        <f>IF(AV146&lt;=設定シート!C$85,AH147,IF(AND(AV146&gt;=設定シート!E$85,AV146&lt;=設定シート!G$85),AH147*105/108,AH147))</f>
        <v>0</v>
      </c>
      <c r="BA147" s="316"/>
      <c r="BB147" s="319">
        <f t="shared" ref="BB147" si="62">IF($AL147="賃金で算定",0,INT(AY147*$AL147/100))</f>
        <v>0</v>
      </c>
      <c r="BC147" s="319">
        <f>IF(AY147=AZ147,BB147,AZ147*$AL147/100)</f>
        <v>0</v>
      </c>
      <c r="BD147" s="209"/>
      <c r="BE147" s="209"/>
      <c r="BL147" s="209">
        <f>IF(AY147=AZ147,0,1)</f>
        <v>0</v>
      </c>
      <c r="BM147" s="209" t="str">
        <f>IF(BL147=1,AL147,"")</f>
        <v/>
      </c>
    </row>
    <row r="148" spans="2:65" s="33" customFormat="1" ht="18" customHeight="1">
      <c r="B148" s="489"/>
      <c r="C148" s="490"/>
      <c r="D148" s="490"/>
      <c r="E148" s="490"/>
      <c r="F148" s="490"/>
      <c r="G148" s="490"/>
      <c r="H148" s="490"/>
      <c r="I148" s="491"/>
      <c r="J148" s="489"/>
      <c r="K148" s="490"/>
      <c r="L148" s="490"/>
      <c r="M148" s="490"/>
      <c r="N148" s="495"/>
      <c r="O148" s="351"/>
      <c r="P148" s="362" t="s">
        <v>45</v>
      </c>
      <c r="Q148" s="349"/>
      <c r="R148" s="362" t="s">
        <v>46</v>
      </c>
      <c r="S148" s="168"/>
      <c r="T148" s="497" t="s">
        <v>20</v>
      </c>
      <c r="U148" s="498"/>
      <c r="V148" s="499"/>
      <c r="W148" s="500"/>
      <c r="X148" s="500"/>
      <c r="Y148" s="76"/>
      <c r="Z148" s="36"/>
      <c r="AA148" s="37"/>
      <c r="AB148" s="37"/>
      <c r="AC148" s="48"/>
      <c r="AD148" s="36"/>
      <c r="AE148" s="37"/>
      <c r="AF148" s="37"/>
      <c r="AG148" s="49"/>
      <c r="AH148" s="483">
        <f>IF(V148="賃金で算定",V149+Z149-AD149,0)</f>
        <v>0</v>
      </c>
      <c r="AI148" s="484"/>
      <c r="AJ148" s="484"/>
      <c r="AK148" s="485"/>
      <c r="AL148" s="78"/>
      <c r="AM148" s="79"/>
      <c r="AN148" s="486"/>
      <c r="AO148" s="487"/>
      <c r="AP148" s="487"/>
      <c r="AQ148" s="487"/>
      <c r="AR148" s="487"/>
      <c r="AS148" s="369"/>
      <c r="AT148" s="56"/>
      <c r="AU148" s="56"/>
      <c r="AV148" s="53" t="str">
        <f>IF(OR(O148="",Q148=""),"", IF(O148&lt;20,DATE(O148+118,Q148,IF(S148="",1,S148)),DATE(O148+88,Q148,IF(S148="",1,S148))))</f>
        <v/>
      </c>
      <c r="AW148" s="55" t="str">
        <f>IF(AV148&lt;=設定シート!C$15,"昔",IF(AV148&lt;=設定シート!E$15,"上",IF(AV148&lt;=設定シート!G$15,"中","下")))</f>
        <v>下</v>
      </c>
      <c r="AX148" s="257">
        <f>IF(AV148&lt;=設定シート!$E$36,5,IF(AV148&lt;=設定シート!$I$36,7,IF(AV148&lt;=設定シート!$M$36,9,11)))</f>
        <v>11</v>
      </c>
      <c r="AY148" s="320"/>
      <c r="AZ148" s="318"/>
      <c r="BA148" s="322">
        <f t="shared" ref="BA148" si="63">AN148</f>
        <v>0</v>
      </c>
      <c r="BB148" s="318"/>
      <c r="BC148" s="318"/>
      <c r="BD148" s="209"/>
      <c r="BE148" s="209"/>
      <c r="BL148" s="1"/>
      <c r="BM148" s="1"/>
    </row>
    <row r="149" spans="2:65" s="33" customFormat="1" ht="18" customHeight="1">
      <c r="B149" s="492"/>
      <c r="C149" s="493"/>
      <c r="D149" s="493"/>
      <c r="E149" s="493"/>
      <c r="F149" s="493"/>
      <c r="G149" s="493"/>
      <c r="H149" s="493"/>
      <c r="I149" s="494"/>
      <c r="J149" s="492"/>
      <c r="K149" s="493"/>
      <c r="L149" s="493"/>
      <c r="M149" s="493"/>
      <c r="N149" s="496"/>
      <c r="O149" s="352"/>
      <c r="P149" s="363" t="s">
        <v>45</v>
      </c>
      <c r="Q149" s="350"/>
      <c r="R149" s="363" t="s">
        <v>46</v>
      </c>
      <c r="S149" s="171"/>
      <c r="T149" s="522" t="s">
        <v>21</v>
      </c>
      <c r="U149" s="523"/>
      <c r="V149" s="524"/>
      <c r="W149" s="525"/>
      <c r="X149" s="525"/>
      <c r="Y149" s="526"/>
      <c r="Z149" s="527"/>
      <c r="AA149" s="528"/>
      <c r="AB149" s="528"/>
      <c r="AC149" s="528"/>
      <c r="AD149" s="527"/>
      <c r="AE149" s="528"/>
      <c r="AF149" s="528"/>
      <c r="AG149" s="614"/>
      <c r="AH149" s="472">
        <f>IF(V148="賃金で算定",0,V149+Z149-AD149)</f>
        <v>0</v>
      </c>
      <c r="AI149" s="472"/>
      <c r="AJ149" s="472"/>
      <c r="AK149" s="473"/>
      <c r="AL149" s="479">
        <f>IF(V148="賃金で算定","賃金で算定",IF(OR(V149=0,$F160="",AV148=""),0,IF(AW148="昔",VLOOKUP($F160,労務比率,AX148,FALSE),IF(AW148="上",VLOOKUP($F160,労務比率,AX148,FALSE),IF(AW148="中",VLOOKUP($F160,労務比率,AX148,FALSE),VLOOKUP($F160,労務比率,AX148,FALSE))))))</f>
        <v>0</v>
      </c>
      <c r="AM149" s="480"/>
      <c r="AN149" s="481">
        <f>IF(V148="賃金で算定",0,INT(AH149*AL149/100))</f>
        <v>0</v>
      </c>
      <c r="AO149" s="482"/>
      <c r="AP149" s="482"/>
      <c r="AQ149" s="482"/>
      <c r="AR149" s="482"/>
      <c r="AS149" s="390"/>
      <c r="AT149" s="56"/>
      <c r="AU149" s="56"/>
      <c r="AV149" s="53"/>
      <c r="AW149" s="55"/>
      <c r="AX149" s="257"/>
      <c r="AY149" s="321">
        <f t="shared" ref="AY149" si="64">AH149</f>
        <v>0</v>
      </c>
      <c r="AZ149" s="319">
        <f>IF(AV148&lt;=設定シート!C$85,AH149,IF(AND(AV148&gt;=設定シート!E$85,AV148&lt;=設定シート!G$85),AH149*105/108,AH149))</f>
        <v>0</v>
      </c>
      <c r="BA149" s="316"/>
      <c r="BB149" s="319">
        <f t="shared" ref="BB149" si="65">IF($AL149="賃金で算定",0,INT(AY149*$AL149/100))</f>
        <v>0</v>
      </c>
      <c r="BC149" s="319">
        <f>IF(AY149=AZ149,BB149,AZ149*$AL149/100)</f>
        <v>0</v>
      </c>
      <c r="BD149" s="209"/>
      <c r="BE149" s="209"/>
      <c r="BL149" s="209">
        <f>IF(AY149=AZ149,0,1)</f>
        <v>0</v>
      </c>
      <c r="BM149" s="209" t="str">
        <f>IF(BL149=1,AL149,"")</f>
        <v/>
      </c>
    </row>
    <row r="150" spans="2:65" s="33" customFormat="1" ht="18" customHeight="1">
      <c r="B150" s="489"/>
      <c r="C150" s="490"/>
      <c r="D150" s="490"/>
      <c r="E150" s="490"/>
      <c r="F150" s="490"/>
      <c r="G150" s="490"/>
      <c r="H150" s="490"/>
      <c r="I150" s="491"/>
      <c r="J150" s="489"/>
      <c r="K150" s="490"/>
      <c r="L150" s="490"/>
      <c r="M150" s="490"/>
      <c r="N150" s="495"/>
      <c r="O150" s="351"/>
      <c r="P150" s="362" t="s">
        <v>45</v>
      </c>
      <c r="Q150" s="349"/>
      <c r="R150" s="362" t="s">
        <v>46</v>
      </c>
      <c r="S150" s="168"/>
      <c r="T150" s="497" t="s">
        <v>47</v>
      </c>
      <c r="U150" s="498"/>
      <c r="V150" s="499"/>
      <c r="W150" s="500"/>
      <c r="X150" s="500"/>
      <c r="Y150" s="75"/>
      <c r="Z150" s="40"/>
      <c r="AA150" s="41"/>
      <c r="AB150" s="41"/>
      <c r="AC150" s="42"/>
      <c r="AD150" s="40"/>
      <c r="AE150" s="41"/>
      <c r="AF150" s="41"/>
      <c r="AG150" s="47"/>
      <c r="AH150" s="483">
        <f>IF(V150="賃金で算定",V151+Z151-AD151,0)</f>
        <v>0</v>
      </c>
      <c r="AI150" s="484"/>
      <c r="AJ150" s="484"/>
      <c r="AK150" s="485"/>
      <c r="AL150" s="78"/>
      <c r="AM150" s="79"/>
      <c r="AN150" s="486"/>
      <c r="AO150" s="487"/>
      <c r="AP150" s="487"/>
      <c r="AQ150" s="487"/>
      <c r="AR150" s="487"/>
      <c r="AS150" s="369"/>
      <c r="AT150" s="56"/>
      <c r="AU150" s="56"/>
      <c r="AV150" s="53" t="str">
        <f>IF(OR(O150="",Q150=""),"", IF(O150&lt;20,DATE(O150+118,Q150,IF(S150="",1,S150)),DATE(O150+88,Q150,IF(S150="",1,S150))))</f>
        <v/>
      </c>
      <c r="AW150" s="55" t="str">
        <f>IF(AV150&lt;=設定シート!C$15,"昔",IF(AV150&lt;=設定シート!E$15,"上",IF(AV150&lt;=設定シート!G$15,"中","下")))</f>
        <v>下</v>
      </c>
      <c r="AX150" s="257">
        <f>IF(AV150&lt;=設定シート!$E$36,5,IF(AV150&lt;=設定シート!$I$36,7,IF(AV150&lt;=設定シート!$M$36,9,11)))</f>
        <v>11</v>
      </c>
      <c r="AY150" s="320"/>
      <c r="AZ150" s="318"/>
      <c r="BA150" s="322">
        <f t="shared" ref="BA150" si="66">AN150</f>
        <v>0</v>
      </c>
      <c r="BB150" s="318"/>
      <c r="BC150" s="318"/>
      <c r="BD150" s="209"/>
      <c r="BE150" s="209"/>
      <c r="BL150" s="1"/>
      <c r="BM150" s="1"/>
    </row>
    <row r="151" spans="2:65" s="33" customFormat="1" ht="18" customHeight="1">
      <c r="B151" s="492"/>
      <c r="C151" s="493"/>
      <c r="D151" s="493"/>
      <c r="E151" s="493"/>
      <c r="F151" s="493"/>
      <c r="G151" s="493"/>
      <c r="H151" s="493"/>
      <c r="I151" s="494"/>
      <c r="J151" s="492"/>
      <c r="K151" s="493"/>
      <c r="L151" s="493"/>
      <c r="M151" s="493"/>
      <c r="N151" s="496"/>
      <c r="O151" s="352"/>
      <c r="P151" s="363" t="s">
        <v>45</v>
      </c>
      <c r="Q151" s="350"/>
      <c r="R151" s="363" t="s">
        <v>46</v>
      </c>
      <c r="S151" s="171"/>
      <c r="T151" s="522" t="s">
        <v>48</v>
      </c>
      <c r="U151" s="523"/>
      <c r="V151" s="524"/>
      <c r="W151" s="525"/>
      <c r="X151" s="525"/>
      <c r="Y151" s="526"/>
      <c r="Z151" s="524"/>
      <c r="AA151" s="525"/>
      <c r="AB151" s="525"/>
      <c r="AC151" s="525"/>
      <c r="AD151" s="527"/>
      <c r="AE151" s="528"/>
      <c r="AF151" s="528"/>
      <c r="AG151" s="614"/>
      <c r="AH151" s="472">
        <f>IF(V150="賃金で算定",0,V151+Z151-AD151)</f>
        <v>0</v>
      </c>
      <c r="AI151" s="472"/>
      <c r="AJ151" s="472"/>
      <c r="AK151" s="473"/>
      <c r="AL151" s="479">
        <f>IF(V150="賃金で算定","賃金で算定",IF(OR(V151=0,$F160="",AV150=""),0,IF(AW150="昔",VLOOKUP($F160,労務比率,AX150,FALSE),IF(AW150="上",VLOOKUP($F160,労務比率,AX150,FALSE),IF(AW150="中",VLOOKUP($F160,労務比率,AX150,FALSE),VLOOKUP($F160,労務比率,AX150,FALSE))))))</f>
        <v>0</v>
      </c>
      <c r="AM151" s="480"/>
      <c r="AN151" s="481">
        <f>IF(V150="賃金で算定",0,INT(AH151*AL151/100))</f>
        <v>0</v>
      </c>
      <c r="AO151" s="482"/>
      <c r="AP151" s="482"/>
      <c r="AQ151" s="482"/>
      <c r="AR151" s="482"/>
      <c r="AS151" s="390"/>
      <c r="AT151" s="56"/>
      <c r="AU151" s="56"/>
      <c r="AV151" s="53"/>
      <c r="AW151" s="55"/>
      <c r="AX151" s="257"/>
      <c r="AY151" s="321">
        <f t="shared" ref="AY151" si="67">AH151</f>
        <v>0</v>
      </c>
      <c r="AZ151" s="319">
        <f>IF(AV150&lt;=設定シート!C$85,AH151,IF(AND(AV150&gt;=設定シート!E$85,AV150&lt;=設定シート!G$85),AH151*105/108,AH151))</f>
        <v>0</v>
      </c>
      <c r="BA151" s="316"/>
      <c r="BB151" s="319">
        <f t="shared" ref="BB151" si="68">IF($AL151="賃金で算定",0,INT(AY151*$AL151/100))</f>
        <v>0</v>
      </c>
      <c r="BC151" s="319">
        <f>IF(AY151=AZ151,BB151,AZ151*$AL151/100)</f>
        <v>0</v>
      </c>
      <c r="BD151" s="209"/>
      <c r="BE151" s="209"/>
      <c r="BL151" s="209">
        <f>IF(AY151=AZ151,0,1)</f>
        <v>0</v>
      </c>
      <c r="BM151" s="209" t="str">
        <f>IF(BL151=1,AL151,"")</f>
        <v/>
      </c>
    </row>
    <row r="152" spans="2:65" s="33" customFormat="1" ht="18" customHeight="1">
      <c r="B152" s="489"/>
      <c r="C152" s="490"/>
      <c r="D152" s="490"/>
      <c r="E152" s="490"/>
      <c r="F152" s="490"/>
      <c r="G152" s="490"/>
      <c r="H152" s="490"/>
      <c r="I152" s="491"/>
      <c r="J152" s="489"/>
      <c r="K152" s="490"/>
      <c r="L152" s="490"/>
      <c r="M152" s="490"/>
      <c r="N152" s="495"/>
      <c r="O152" s="351"/>
      <c r="P152" s="362" t="s">
        <v>45</v>
      </c>
      <c r="Q152" s="349"/>
      <c r="R152" s="362" t="s">
        <v>46</v>
      </c>
      <c r="S152" s="168"/>
      <c r="T152" s="497" t="s">
        <v>47</v>
      </c>
      <c r="U152" s="498"/>
      <c r="V152" s="499"/>
      <c r="W152" s="500"/>
      <c r="X152" s="500"/>
      <c r="Y152" s="75"/>
      <c r="Z152" s="40"/>
      <c r="AA152" s="41"/>
      <c r="AB152" s="41"/>
      <c r="AC152" s="42"/>
      <c r="AD152" s="40"/>
      <c r="AE152" s="41"/>
      <c r="AF152" s="41"/>
      <c r="AG152" s="47"/>
      <c r="AH152" s="483">
        <f>IF(V152="賃金で算定",V153+Z153-AD153,0)</f>
        <v>0</v>
      </c>
      <c r="AI152" s="484"/>
      <c r="AJ152" s="484"/>
      <c r="AK152" s="485"/>
      <c r="AL152" s="78"/>
      <c r="AM152" s="79"/>
      <c r="AN152" s="486"/>
      <c r="AO152" s="487"/>
      <c r="AP152" s="487"/>
      <c r="AQ152" s="487"/>
      <c r="AR152" s="487"/>
      <c r="AS152" s="369"/>
      <c r="AT152" s="56"/>
      <c r="AU152" s="56"/>
      <c r="AV152" s="53" t="str">
        <f>IF(OR(O152="",Q152=""),"", IF(O152&lt;20,DATE(O152+118,Q152,IF(S152="",1,S152)),DATE(O152+88,Q152,IF(S152="",1,S152))))</f>
        <v/>
      </c>
      <c r="AW152" s="55" t="str">
        <f>IF(AV152&lt;=設定シート!C$15,"昔",IF(AV152&lt;=設定シート!E$15,"上",IF(AV152&lt;=設定シート!G$15,"中","下")))</f>
        <v>下</v>
      </c>
      <c r="AX152" s="257">
        <f>IF(AV152&lt;=設定シート!$E$36,5,IF(AV152&lt;=設定シート!$I$36,7,IF(AV152&lt;=設定シート!$M$36,9,11)))</f>
        <v>11</v>
      </c>
      <c r="AY152" s="320"/>
      <c r="AZ152" s="318"/>
      <c r="BA152" s="322">
        <f t="shared" ref="BA152" si="69">AN152</f>
        <v>0</v>
      </c>
      <c r="BB152" s="318"/>
      <c r="BC152" s="318"/>
      <c r="BD152" s="209"/>
      <c r="BE152" s="209"/>
      <c r="BL152" s="1"/>
      <c r="BM152" s="1"/>
    </row>
    <row r="153" spans="2:65" s="33" customFormat="1" ht="18" customHeight="1">
      <c r="B153" s="492"/>
      <c r="C153" s="493"/>
      <c r="D153" s="493"/>
      <c r="E153" s="493"/>
      <c r="F153" s="493"/>
      <c r="G153" s="493"/>
      <c r="H153" s="493"/>
      <c r="I153" s="494"/>
      <c r="J153" s="492"/>
      <c r="K153" s="493"/>
      <c r="L153" s="493"/>
      <c r="M153" s="493"/>
      <c r="N153" s="496"/>
      <c r="O153" s="352"/>
      <c r="P153" s="363" t="s">
        <v>45</v>
      </c>
      <c r="Q153" s="350"/>
      <c r="R153" s="363" t="s">
        <v>46</v>
      </c>
      <c r="S153" s="171"/>
      <c r="T153" s="522" t="s">
        <v>48</v>
      </c>
      <c r="U153" s="523"/>
      <c r="V153" s="524"/>
      <c r="W153" s="525"/>
      <c r="X153" s="525"/>
      <c r="Y153" s="526"/>
      <c r="Z153" s="524"/>
      <c r="AA153" s="525"/>
      <c r="AB153" s="525"/>
      <c r="AC153" s="525"/>
      <c r="AD153" s="527"/>
      <c r="AE153" s="528"/>
      <c r="AF153" s="528"/>
      <c r="AG153" s="614"/>
      <c r="AH153" s="472">
        <f>IF(V152="賃金で算定",0,V153+Z153-AD153)</f>
        <v>0</v>
      </c>
      <c r="AI153" s="472"/>
      <c r="AJ153" s="472"/>
      <c r="AK153" s="473"/>
      <c r="AL153" s="479">
        <f>IF(V152="賃金で算定","賃金で算定",IF(OR(V153=0,$F160="",AV152=""),0,IF(AW152="昔",VLOOKUP($F160,労務比率,AX152,FALSE),IF(AW152="上",VLOOKUP($F160,労務比率,AX152,FALSE),IF(AW152="中",VLOOKUP($F160,労務比率,AX152,FALSE),VLOOKUP($F160,労務比率,AX152,FALSE))))))</f>
        <v>0</v>
      </c>
      <c r="AM153" s="480"/>
      <c r="AN153" s="481">
        <f>IF(V152="賃金で算定",0,INT(AH153*AL153/100))</f>
        <v>0</v>
      </c>
      <c r="AO153" s="482"/>
      <c r="AP153" s="482"/>
      <c r="AQ153" s="482"/>
      <c r="AR153" s="482"/>
      <c r="AS153" s="390"/>
      <c r="AT153" s="56"/>
      <c r="AU153" s="56"/>
      <c r="AV153" s="53"/>
      <c r="AW153" s="55"/>
      <c r="AX153" s="257"/>
      <c r="AY153" s="321">
        <f t="shared" ref="AY153" si="70">AH153</f>
        <v>0</v>
      </c>
      <c r="AZ153" s="319">
        <f>IF(AV152&lt;=設定シート!C$85,AH153,IF(AND(AV152&gt;=設定シート!E$85,AV152&lt;=設定シート!G$85),AH153*105/108,AH153))</f>
        <v>0</v>
      </c>
      <c r="BA153" s="316"/>
      <c r="BB153" s="319">
        <f t="shared" ref="BB153" si="71">IF($AL153="賃金で算定",0,INT(AY153*$AL153/100))</f>
        <v>0</v>
      </c>
      <c r="BC153" s="319">
        <f>IF(AY153=AZ153,BB153,AZ153*$AL153/100)</f>
        <v>0</v>
      </c>
      <c r="BD153" s="209"/>
      <c r="BE153" s="209"/>
      <c r="BL153" s="209">
        <f>IF(AY153=AZ153,0,1)</f>
        <v>0</v>
      </c>
      <c r="BM153" s="209" t="str">
        <f>IF(BL153=1,AL153,"")</f>
        <v/>
      </c>
    </row>
    <row r="154" spans="2:65" s="33" customFormat="1" ht="18" customHeight="1">
      <c r="B154" s="489"/>
      <c r="C154" s="490"/>
      <c r="D154" s="490"/>
      <c r="E154" s="490"/>
      <c r="F154" s="490"/>
      <c r="G154" s="490"/>
      <c r="H154" s="490"/>
      <c r="I154" s="491"/>
      <c r="J154" s="489"/>
      <c r="K154" s="490"/>
      <c r="L154" s="490"/>
      <c r="M154" s="490"/>
      <c r="N154" s="495"/>
      <c r="O154" s="351"/>
      <c r="P154" s="362" t="s">
        <v>45</v>
      </c>
      <c r="Q154" s="349"/>
      <c r="R154" s="362" t="s">
        <v>46</v>
      </c>
      <c r="S154" s="168"/>
      <c r="T154" s="497" t="s">
        <v>20</v>
      </c>
      <c r="U154" s="498"/>
      <c r="V154" s="499"/>
      <c r="W154" s="500"/>
      <c r="X154" s="500"/>
      <c r="Y154" s="75"/>
      <c r="Z154" s="40"/>
      <c r="AA154" s="41"/>
      <c r="AB154" s="41"/>
      <c r="AC154" s="42"/>
      <c r="AD154" s="40"/>
      <c r="AE154" s="41"/>
      <c r="AF154" s="41"/>
      <c r="AG154" s="47"/>
      <c r="AH154" s="483">
        <f>IF(V154="賃金で算定",V155+Z155-AD155,0)</f>
        <v>0</v>
      </c>
      <c r="AI154" s="484"/>
      <c r="AJ154" s="484"/>
      <c r="AK154" s="485"/>
      <c r="AL154" s="78"/>
      <c r="AM154" s="79"/>
      <c r="AN154" s="486"/>
      <c r="AO154" s="487"/>
      <c r="AP154" s="487"/>
      <c r="AQ154" s="487"/>
      <c r="AR154" s="487"/>
      <c r="AS154" s="369"/>
      <c r="AT154" s="56"/>
      <c r="AU154" s="56"/>
      <c r="AV154" s="53" t="str">
        <f>IF(OR(O154="",Q154=""),"", IF(O154&lt;20,DATE(O154+118,Q154,IF(S154="",1,S154)),DATE(O154+88,Q154,IF(S154="",1,S154))))</f>
        <v/>
      </c>
      <c r="AW154" s="55" t="str">
        <f>IF(AV154&lt;=設定シート!C$15,"昔",IF(AV154&lt;=設定シート!E$15,"上",IF(AV154&lt;=設定シート!G$15,"中","下")))</f>
        <v>下</v>
      </c>
      <c r="AX154" s="257">
        <f>IF(AV154&lt;=設定シート!$E$36,5,IF(AV154&lt;=設定シート!$I$36,7,IF(AV154&lt;=設定シート!$M$36,9,11)))</f>
        <v>11</v>
      </c>
      <c r="AY154" s="320"/>
      <c r="AZ154" s="318"/>
      <c r="BA154" s="322">
        <f t="shared" ref="BA154" si="72">AN154</f>
        <v>0</v>
      </c>
      <c r="BB154" s="318"/>
      <c r="BC154" s="318"/>
      <c r="BD154" s="209"/>
      <c r="BE154" s="209"/>
      <c r="BL154" s="1"/>
      <c r="BM154" s="1"/>
    </row>
    <row r="155" spans="2:65" s="33" customFormat="1" ht="18" customHeight="1">
      <c r="B155" s="492"/>
      <c r="C155" s="493"/>
      <c r="D155" s="493"/>
      <c r="E155" s="493"/>
      <c r="F155" s="493"/>
      <c r="G155" s="493"/>
      <c r="H155" s="493"/>
      <c r="I155" s="494"/>
      <c r="J155" s="492"/>
      <c r="K155" s="493"/>
      <c r="L155" s="493"/>
      <c r="M155" s="493"/>
      <c r="N155" s="496"/>
      <c r="O155" s="352"/>
      <c r="P155" s="363" t="s">
        <v>45</v>
      </c>
      <c r="Q155" s="350"/>
      <c r="R155" s="363" t="s">
        <v>46</v>
      </c>
      <c r="S155" s="171"/>
      <c r="T155" s="522" t="s">
        <v>21</v>
      </c>
      <c r="U155" s="523"/>
      <c r="V155" s="524"/>
      <c r="W155" s="525"/>
      <c r="X155" s="525"/>
      <c r="Y155" s="526"/>
      <c r="Z155" s="524"/>
      <c r="AA155" s="525"/>
      <c r="AB155" s="525"/>
      <c r="AC155" s="525"/>
      <c r="AD155" s="527"/>
      <c r="AE155" s="528"/>
      <c r="AF155" s="528"/>
      <c r="AG155" s="614"/>
      <c r="AH155" s="472">
        <f>IF(V154="賃金で算定",0,V155+Z155-AD155)</f>
        <v>0</v>
      </c>
      <c r="AI155" s="472"/>
      <c r="AJ155" s="472"/>
      <c r="AK155" s="473"/>
      <c r="AL155" s="479">
        <f>IF(V154="賃金で算定","賃金で算定",IF(OR(V155=0,$F160="",AV154=""),0,IF(AW154="昔",VLOOKUP($F160,労務比率,AX154,FALSE),IF(AW154="上",VLOOKUP($F160,労務比率,AX154,FALSE),IF(AW154="中",VLOOKUP($F160,労務比率,AX154,FALSE),VLOOKUP($F160,労務比率,AX154,FALSE))))))</f>
        <v>0</v>
      </c>
      <c r="AM155" s="480"/>
      <c r="AN155" s="481">
        <f>IF(V154="賃金で算定",0,INT(AH155*AL155/100))</f>
        <v>0</v>
      </c>
      <c r="AO155" s="482"/>
      <c r="AP155" s="482"/>
      <c r="AQ155" s="482"/>
      <c r="AR155" s="482"/>
      <c r="AS155" s="390"/>
      <c r="AT155" s="56"/>
      <c r="AU155" s="56"/>
      <c r="AV155" s="53"/>
      <c r="AW155" s="55"/>
      <c r="AX155" s="257"/>
      <c r="AY155" s="321">
        <f t="shared" ref="AY155" si="73">AH155</f>
        <v>0</v>
      </c>
      <c r="AZ155" s="319">
        <f>IF(AV154&lt;=設定シート!C$85,AH155,IF(AND(AV154&gt;=設定シート!E$85,AV154&lt;=設定シート!G$85),AH155*105/108,AH155))</f>
        <v>0</v>
      </c>
      <c r="BA155" s="316"/>
      <c r="BB155" s="319">
        <f t="shared" ref="BB155" si="74">IF($AL155="賃金で算定",0,INT(AY155*$AL155/100))</f>
        <v>0</v>
      </c>
      <c r="BC155" s="319">
        <f>IF(AY155=AZ155,BB155,AZ155*$AL155/100)</f>
        <v>0</v>
      </c>
      <c r="BD155" s="209"/>
      <c r="BE155" s="209"/>
      <c r="BL155" s="209">
        <f>IF(AY155=AZ155,0,1)</f>
        <v>0</v>
      </c>
      <c r="BM155" s="209" t="str">
        <f>IF(BL155=1,AL155,"")</f>
        <v/>
      </c>
    </row>
    <row r="156" spans="2:65" s="33" customFormat="1" ht="18" customHeight="1">
      <c r="B156" s="489"/>
      <c r="C156" s="490"/>
      <c r="D156" s="490"/>
      <c r="E156" s="490"/>
      <c r="F156" s="490"/>
      <c r="G156" s="490"/>
      <c r="H156" s="490"/>
      <c r="I156" s="491"/>
      <c r="J156" s="489"/>
      <c r="K156" s="490"/>
      <c r="L156" s="490"/>
      <c r="M156" s="490"/>
      <c r="N156" s="495"/>
      <c r="O156" s="351"/>
      <c r="P156" s="362" t="s">
        <v>45</v>
      </c>
      <c r="Q156" s="349"/>
      <c r="R156" s="362" t="s">
        <v>46</v>
      </c>
      <c r="S156" s="168"/>
      <c r="T156" s="497" t="s">
        <v>47</v>
      </c>
      <c r="U156" s="498"/>
      <c r="V156" s="499"/>
      <c r="W156" s="500"/>
      <c r="X156" s="500"/>
      <c r="Y156" s="75"/>
      <c r="Z156" s="40"/>
      <c r="AA156" s="41"/>
      <c r="AB156" s="41"/>
      <c r="AC156" s="42"/>
      <c r="AD156" s="40"/>
      <c r="AE156" s="41"/>
      <c r="AF156" s="41"/>
      <c r="AG156" s="47"/>
      <c r="AH156" s="483">
        <f>IF(V156="賃金で算定",V157+Z157-AD157,0)</f>
        <v>0</v>
      </c>
      <c r="AI156" s="484"/>
      <c r="AJ156" s="484"/>
      <c r="AK156" s="485"/>
      <c r="AL156" s="78"/>
      <c r="AM156" s="79"/>
      <c r="AN156" s="486"/>
      <c r="AO156" s="487"/>
      <c r="AP156" s="487"/>
      <c r="AQ156" s="487"/>
      <c r="AR156" s="487"/>
      <c r="AS156" s="369"/>
      <c r="AT156" s="56"/>
      <c r="AU156" s="56"/>
      <c r="AV156" s="53" t="str">
        <f>IF(OR(O156="",Q156=""),"", IF(O156&lt;20,DATE(O156+118,Q156,IF(S156="",1,S156)),DATE(O156+88,Q156,IF(S156="",1,S156))))</f>
        <v/>
      </c>
      <c r="AW156" s="55" t="str">
        <f>IF(AV156&lt;=設定シート!C$15,"昔",IF(AV156&lt;=設定シート!E$15,"上",IF(AV156&lt;=設定シート!G$15,"中","下")))</f>
        <v>下</v>
      </c>
      <c r="AX156" s="257">
        <f>IF(AV156&lt;=設定シート!$E$36,5,IF(AV156&lt;=設定シート!$I$36,7,IF(AV156&lt;=設定シート!$M$36,9,11)))</f>
        <v>11</v>
      </c>
      <c r="AY156" s="320"/>
      <c r="AZ156" s="318"/>
      <c r="BA156" s="322">
        <f t="shared" ref="BA156" si="75">AN156</f>
        <v>0</v>
      </c>
      <c r="BB156" s="318"/>
      <c r="BC156" s="318"/>
      <c r="BD156" s="209"/>
      <c r="BE156" s="209"/>
      <c r="BL156" s="1"/>
      <c r="BM156" s="1"/>
    </row>
    <row r="157" spans="2:65" s="33" customFormat="1" ht="18" customHeight="1">
      <c r="B157" s="492"/>
      <c r="C157" s="493"/>
      <c r="D157" s="493"/>
      <c r="E157" s="493"/>
      <c r="F157" s="493"/>
      <c r="G157" s="493"/>
      <c r="H157" s="493"/>
      <c r="I157" s="494"/>
      <c r="J157" s="492"/>
      <c r="K157" s="493"/>
      <c r="L157" s="493"/>
      <c r="M157" s="493"/>
      <c r="N157" s="496"/>
      <c r="O157" s="352"/>
      <c r="P157" s="363" t="s">
        <v>45</v>
      </c>
      <c r="Q157" s="350"/>
      <c r="R157" s="363" t="s">
        <v>46</v>
      </c>
      <c r="S157" s="171"/>
      <c r="T157" s="522" t="s">
        <v>48</v>
      </c>
      <c r="U157" s="523"/>
      <c r="V157" s="524"/>
      <c r="W157" s="525"/>
      <c r="X157" s="525"/>
      <c r="Y157" s="526"/>
      <c r="Z157" s="524"/>
      <c r="AA157" s="525"/>
      <c r="AB157" s="525"/>
      <c r="AC157" s="525"/>
      <c r="AD157" s="527"/>
      <c r="AE157" s="528"/>
      <c r="AF157" s="528"/>
      <c r="AG157" s="614"/>
      <c r="AH157" s="472">
        <f>IF(V156="賃金で算定",0,V157+Z157-AD157)</f>
        <v>0</v>
      </c>
      <c r="AI157" s="472"/>
      <c r="AJ157" s="472"/>
      <c r="AK157" s="473"/>
      <c r="AL157" s="479">
        <f>IF(V156="賃金で算定","賃金で算定",IF(OR(V157=0,$F160="",AV156=""),0,IF(AW156="昔",VLOOKUP($F160,労務比率,AX156,FALSE),IF(AW156="上",VLOOKUP($F160,労務比率,AX156,FALSE),IF(AW156="中",VLOOKUP($F160,労務比率,AX156,FALSE),VLOOKUP($F160,労務比率,AX156,FALSE))))))</f>
        <v>0</v>
      </c>
      <c r="AM157" s="480"/>
      <c r="AN157" s="481">
        <f>IF(V156="賃金で算定",0,INT(AH157*AL157/100))</f>
        <v>0</v>
      </c>
      <c r="AO157" s="482"/>
      <c r="AP157" s="482"/>
      <c r="AQ157" s="482"/>
      <c r="AR157" s="482"/>
      <c r="AS157" s="390"/>
      <c r="AT157" s="56"/>
      <c r="AU157" s="56"/>
      <c r="AV157" s="53"/>
      <c r="AW157" s="55"/>
      <c r="AX157" s="257"/>
      <c r="AY157" s="321">
        <f t="shared" ref="AY157" si="76">AH157</f>
        <v>0</v>
      </c>
      <c r="AZ157" s="319">
        <f>IF(AV156&lt;=設定シート!C$85,AH157,IF(AND(AV156&gt;=設定シート!E$85,AV156&lt;=設定シート!G$85),AH157*105/108,AH157))</f>
        <v>0</v>
      </c>
      <c r="BA157" s="316"/>
      <c r="BB157" s="319">
        <f t="shared" ref="BB157" si="77">IF($AL157="賃金で算定",0,INT(AY157*$AL157/100))</f>
        <v>0</v>
      </c>
      <c r="BC157" s="319">
        <f>IF(AY157=AZ157,BB157,AZ157*$AL157/100)</f>
        <v>0</v>
      </c>
      <c r="BD157" s="209"/>
      <c r="BE157" s="209"/>
      <c r="BL157" s="209">
        <f>IF(AY157=AZ157,0,1)</f>
        <v>0</v>
      </c>
      <c r="BM157" s="209" t="str">
        <f>IF(BL157=1,AL157,"")</f>
        <v/>
      </c>
    </row>
    <row r="158" spans="2:65" s="33" customFormat="1" ht="18" customHeight="1">
      <c r="B158" s="489"/>
      <c r="C158" s="490"/>
      <c r="D158" s="490"/>
      <c r="E158" s="490"/>
      <c r="F158" s="490"/>
      <c r="G158" s="490"/>
      <c r="H158" s="490"/>
      <c r="I158" s="491"/>
      <c r="J158" s="489"/>
      <c r="K158" s="490"/>
      <c r="L158" s="490"/>
      <c r="M158" s="490"/>
      <c r="N158" s="495"/>
      <c r="O158" s="351"/>
      <c r="P158" s="362" t="s">
        <v>45</v>
      </c>
      <c r="Q158" s="349"/>
      <c r="R158" s="362" t="s">
        <v>46</v>
      </c>
      <c r="S158" s="168"/>
      <c r="T158" s="497" t="s">
        <v>47</v>
      </c>
      <c r="U158" s="498"/>
      <c r="V158" s="499"/>
      <c r="W158" s="500"/>
      <c r="X158" s="500"/>
      <c r="Y158" s="75"/>
      <c r="Z158" s="40"/>
      <c r="AA158" s="41"/>
      <c r="AB158" s="41"/>
      <c r="AC158" s="42"/>
      <c r="AD158" s="40"/>
      <c r="AE158" s="41"/>
      <c r="AF158" s="41"/>
      <c r="AG158" s="47"/>
      <c r="AH158" s="483">
        <f>IF(V158="賃金で算定",V159+Z159-AD159,0)</f>
        <v>0</v>
      </c>
      <c r="AI158" s="484"/>
      <c r="AJ158" s="484"/>
      <c r="AK158" s="485"/>
      <c r="AL158" s="78"/>
      <c r="AM158" s="79"/>
      <c r="AN158" s="486"/>
      <c r="AO158" s="487"/>
      <c r="AP158" s="487"/>
      <c r="AQ158" s="487"/>
      <c r="AR158" s="487"/>
      <c r="AS158" s="369"/>
      <c r="AT158" s="56"/>
      <c r="AU158" s="56"/>
      <c r="AV158" s="53" t="str">
        <f>IF(OR(O158="",Q158=""),"", IF(O158&lt;20,DATE(O158+118,Q158,IF(S158="",1,S158)),DATE(O158+88,Q158,IF(S158="",1,S158))))</f>
        <v/>
      </c>
      <c r="AW158" s="55" t="str">
        <f>IF(AV158&lt;=設定シート!C$15,"昔",IF(AV158&lt;=設定シート!E$15,"上",IF(AV158&lt;=設定シート!G$15,"中","下")))</f>
        <v>下</v>
      </c>
      <c r="AX158" s="257">
        <f>IF(AV158&lt;=設定シート!$E$36,5,IF(AV158&lt;=設定シート!$I$36,7,IF(AV158&lt;=設定シート!$M$36,9,11)))</f>
        <v>11</v>
      </c>
      <c r="AY158" s="320"/>
      <c r="AZ158" s="318"/>
      <c r="BA158" s="322">
        <f t="shared" ref="BA158" si="78">AN158</f>
        <v>0</v>
      </c>
      <c r="BB158" s="318"/>
      <c r="BC158" s="318"/>
      <c r="BD158" s="209"/>
      <c r="BE158" s="209"/>
      <c r="BL158" s="1"/>
      <c r="BM158" s="1"/>
    </row>
    <row r="159" spans="2:65" s="33" customFormat="1" ht="18" customHeight="1">
      <c r="B159" s="492"/>
      <c r="C159" s="493"/>
      <c r="D159" s="493"/>
      <c r="E159" s="493"/>
      <c r="F159" s="493"/>
      <c r="G159" s="493"/>
      <c r="H159" s="493"/>
      <c r="I159" s="494"/>
      <c r="J159" s="492"/>
      <c r="K159" s="493"/>
      <c r="L159" s="493"/>
      <c r="M159" s="493"/>
      <c r="N159" s="496"/>
      <c r="O159" s="352"/>
      <c r="P159" s="363" t="s">
        <v>45</v>
      </c>
      <c r="Q159" s="350"/>
      <c r="R159" s="363" t="s">
        <v>46</v>
      </c>
      <c r="S159" s="171"/>
      <c r="T159" s="522" t="s">
        <v>48</v>
      </c>
      <c r="U159" s="523"/>
      <c r="V159" s="524"/>
      <c r="W159" s="525"/>
      <c r="X159" s="525"/>
      <c r="Y159" s="526"/>
      <c r="Z159" s="524"/>
      <c r="AA159" s="525"/>
      <c r="AB159" s="525"/>
      <c r="AC159" s="525"/>
      <c r="AD159" s="527"/>
      <c r="AE159" s="528"/>
      <c r="AF159" s="528"/>
      <c r="AG159" s="614"/>
      <c r="AH159" s="476">
        <f>IF(V158="賃金で算定",0,V159+Z159-AD159)</f>
        <v>0</v>
      </c>
      <c r="AI159" s="477"/>
      <c r="AJ159" s="477"/>
      <c r="AK159" s="478"/>
      <c r="AL159" s="479">
        <f>IF(V158="賃金で算定","賃金で算定",IF(OR(V159=0,$F160="",AV158=""),0,IF(AW158="昔",VLOOKUP($F160,労務比率,AX158,FALSE),IF(AW158="上",VLOOKUP($F160,労務比率,AX158,FALSE),IF(AW158="中",VLOOKUP($F160,労務比率,AX158,FALSE),VLOOKUP($F160,労務比率,AX158,FALSE))))))</f>
        <v>0</v>
      </c>
      <c r="AM159" s="480"/>
      <c r="AN159" s="481">
        <f>IF(V158="賃金で算定",0,INT(AH159*AL159/100))</f>
        <v>0</v>
      </c>
      <c r="AO159" s="482"/>
      <c r="AP159" s="482"/>
      <c r="AQ159" s="482"/>
      <c r="AR159" s="482"/>
      <c r="AS159" s="390"/>
      <c r="AT159" s="56"/>
      <c r="AU159" s="56"/>
      <c r="AV159" s="53"/>
      <c r="AW159" s="55"/>
      <c r="AX159" s="257"/>
      <c r="AY159" s="321">
        <f t="shared" ref="AY159" si="79">AH159</f>
        <v>0</v>
      </c>
      <c r="AZ159" s="319">
        <f>IF(AV158&lt;=設定シート!C$85,AH159,IF(AND(AV158&gt;=設定シート!E$85,AV158&lt;=設定シート!G$85),AH159*105/108,AH159))</f>
        <v>0</v>
      </c>
      <c r="BA159" s="316"/>
      <c r="BB159" s="319">
        <f t="shared" ref="BB159" si="80">IF($AL159="賃金で算定",0,INT(AY159*$AL159/100))</f>
        <v>0</v>
      </c>
      <c r="BC159" s="319">
        <f>IF(AY159=AZ159,BB159,AZ159*$AL159/100)</f>
        <v>0</v>
      </c>
      <c r="BD159" s="209"/>
      <c r="BE159" s="209"/>
      <c r="BL159" s="209">
        <f>IF(AY159=AZ159,0,1)</f>
        <v>0</v>
      </c>
      <c r="BM159" s="209" t="str">
        <f>IF(BL159=1,AL159,"")</f>
        <v/>
      </c>
    </row>
    <row r="160" spans="2:65" s="33" customFormat="1" ht="18" customHeight="1">
      <c r="B160" s="501" t="s">
        <v>113</v>
      </c>
      <c r="C160" s="502"/>
      <c r="D160" s="502"/>
      <c r="E160" s="503"/>
      <c r="F160" s="510"/>
      <c r="G160" s="511"/>
      <c r="H160" s="511"/>
      <c r="I160" s="511"/>
      <c r="J160" s="511"/>
      <c r="K160" s="511"/>
      <c r="L160" s="511"/>
      <c r="M160" s="511"/>
      <c r="N160" s="512"/>
      <c r="O160" s="501" t="s">
        <v>49</v>
      </c>
      <c r="P160" s="502"/>
      <c r="Q160" s="502"/>
      <c r="R160" s="502"/>
      <c r="S160" s="502"/>
      <c r="T160" s="502"/>
      <c r="U160" s="503"/>
      <c r="V160" s="519">
        <f>AH160</f>
        <v>0</v>
      </c>
      <c r="W160" s="520"/>
      <c r="X160" s="520"/>
      <c r="Y160" s="521"/>
      <c r="Z160" s="290"/>
      <c r="AA160" s="291"/>
      <c r="AB160" s="291"/>
      <c r="AC160" s="42"/>
      <c r="AD160" s="290"/>
      <c r="AE160" s="291"/>
      <c r="AF160" s="291"/>
      <c r="AG160" s="42"/>
      <c r="AH160" s="483">
        <f>AH142+AH144+AH146+AH148+AH150+AH152+AH154+AH156+AH158</f>
        <v>0</v>
      </c>
      <c r="AI160" s="484"/>
      <c r="AJ160" s="484"/>
      <c r="AK160" s="485"/>
      <c r="AL160" s="68"/>
      <c r="AM160" s="69"/>
      <c r="AN160" s="519">
        <f>AN142+AN144+AN146+AN148+AN150+AN152+AN154+AN156+AN158</f>
        <v>0</v>
      </c>
      <c r="AO160" s="520"/>
      <c r="AP160" s="520"/>
      <c r="AQ160" s="520"/>
      <c r="AR160" s="520"/>
      <c r="AS160" s="369"/>
      <c r="AT160" s="56"/>
      <c r="AU160" s="56"/>
      <c r="AW160" s="55"/>
      <c r="AX160" s="257"/>
      <c r="AY160" s="320"/>
      <c r="AZ160" s="323"/>
      <c r="BA160" s="330">
        <f>BA142+BA144+BA146+BA148+BA150+BA152+BA154+BA156+BA158</f>
        <v>0</v>
      </c>
      <c r="BB160" s="331">
        <f>BB143+BB145+BB147+BB149+BB151+BB153+BB155+BB157+BB159</f>
        <v>0</v>
      </c>
      <c r="BC160" s="331">
        <f>SUMIF(BL143:BL159,0,BC143:BC159)+ROUNDDOWN(ROUNDDOWN(BL160*105/108,0)*BM160/100,0)</f>
        <v>0</v>
      </c>
      <c r="BD160" s="209"/>
      <c r="BE160" s="209"/>
      <c r="BL160" s="209">
        <f>SUMIF(BL143:BL159,1,AH143:AK159)</f>
        <v>0</v>
      </c>
      <c r="BM160" s="209">
        <f>IF(COUNT(BM143:BM159)=0,0,SUM(BM143:BM159)/COUNT(BM143:BM159))</f>
        <v>0</v>
      </c>
    </row>
    <row r="161" spans="2:57" s="33" customFormat="1" ht="18" customHeight="1">
      <c r="B161" s="504"/>
      <c r="C161" s="505"/>
      <c r="D161" s="505"/>
      <c r="E161" s="506"/>
      <c r="F161" s="513"/>
      <c r="G161" s="514"/>
      <c r="H161" s="514"/>
      <c r="I161" s="514"/>
      <c r="J161" s="514"/>
      <c r="K161" s="514"/>
      <c r="L161" s="514"/>
      <c r="M161" s="514"/>
      <c r="N161" s="515"/>
      <c r="O161" s="504"/>
      <c r="P161" s="505"/>
      <c r="Q161" s="505"/>
      <c r="R161" s="505"/>
      <c r="S161" s="505"/>
      <c r="T161" s="505"/>
      <c r="U161" s="506"/>
      <c r="V161" s="471">
        <f>V143+V145+V147+V149+V151+V153+V155+V157+V159-V160</f>
        <v>0</v>
      </c>
      <c r="W161" s="472"/>
      <c r="X161" s="472"/>
      <c r="Y161" s="473"/>
      <c r="Z161" s="471">
        <f>Z143+Z145+Z147+Z149+Z151+Z153+Z155+Z157+Z159</f>
        <v>0</v>
      </c>
      <c r="AA161" s="472"/>
      <c r="AB161" s="472"/>
      <c r="AC161" s="472"/>
      <c r="AD161" s="471">
        <f>AD143+AD145+AD147+AD149+AD151+AD153+AD155+AD157+AD159</f>
        <v>0</v>
      </c>
      <c r="AE161" s="472"/>
      <c r="AF161" s="472"/>
      <c r="AG161" s="472"/>
      <c r="AH161" s="471">
        <f>AY161</f>
        <v>0</v>
      </c>
      <c r="AI161" s="472"/>
      <c r="AJ161" s="472"/>
      <c r="AK161" s="472"/>
      <c r="AL161" s="373"/>
      <c r="AM161" s="374"/>
      <c r="AN161" s="474">
        <f>BB161</f>
        <v>0</v>
      </c>
      <c r="AO161" s="475"/>
      <c r="AP161" s="475"/>
      <c r="AQ161" s="475"/>
      <c r="AR161" s="475"/>
      <c r="AS161" s="391"/>
      <c r="AT161" s="56"/>
      <c r="AU161" s="56"/>
      <c r="AW161" s="55"/>
      <c r="AX161" s="257"/>
      <c r="AY161" s="326">
        <f>AY143+AY145+AY147+AY149+AY151+AY153+AY155+AY157+AY159</f>
        <v>0</v>
      </c>
      <c r="AZ161" s="328"/>
      <c r="BA161" s="328"/>
      <c r="BB161" s="324">
        <f>BB160</f>
        <v>0</v>
      </c>
      <c r="BC161" s="332"/>
      <c r="BD161" s="209"/>
      <c r="BE161" s="209"/>
    </row>
    <row r="162" spans="2:57" s="33" customFormat="1" ht="18" customHeight="1">
      <c r="B162" s="507"/>
      <c r="C162" s="508"/>
      <c r="D162" s="508"/>
      <c r="E162" s="509"/>
      <c r="F162" s="516"/>
      <c r="G162" s="517"/>
      <c r="H162" s="517"/>
      <c r="I162" s="517"/>
      <c r="J162" s="517"/>
      <c r="K162" s="517"/>
      <c r="L162" s="517"/>
      <c r="M162" s="517"/>
      <c r="N162" s="518"/>
      <c r="O162" s="507"/>
      <c r="P162" s="508"/>
      <c r="Q162" s="508"/>
      <c r="R162" s="508"/>
      <c r="S162" s="508"/>
      <c r="T162" s="508"/>
      <c r="U162" s="509"/>
      <c r="V162" s="476"/>
      <c r="W162" s="477"/>
      <c r="X162" s="477"/>
      <c r="Y162" s="478"/>
      <c r="Z162" s="476"/>
      <c r="AA162" s="477"/>
      <c r="AB162" s="477"/>
      <c r="AC162" s="477"/>
      <c r="AD162" s="476"/>
      <c r="AE162" s="477"/>
      <c r="AF162" s="477"/>
      <c r="AG162" s="477"/>
      <c r="AH162" s="476">
        <f>AZ162</f>
        <v>0</v>
      </c>
      <c r="AI162" s="477"/>
      <c r="AJ162" s="477"/>
      <c r="AK162" s="478"/>
      <c r="AL162" s="371"/>
      <c r="AM162" s="372"/>
      <c r="AN162" s="481">
        <f>BC162</f>
        <v>0</v>
      </c>
      <c r="AO162" s="482"/>
      <c r="AP162" s="482"/>
      <c r="AQ162" s="482"/>
      <c r="AR162" s="482"/>
      <c r="AS162" s="390"/>
      <c r="AT162" s="56"/>
      <c r="AU162" s="173"/>
      <c r="AW162" s="55"/>
      <c r="AX162" s="257"/>
      <c r="AY162" s="327"/>
      <c r="AZ162" s="329">
        <f>IF(AZ143+AZ145+AZ147+AZ149+AZ151+AZ153+AZ155+AZ157+AZ159=AY161,0,ROUNDDOWN(AZ143+AZ145+AZ147+AZ149+AZ151+AZ153+AZ155+AZ157+AZ159,0))</f>
        <v>0</v>
      </c>
      <c r="BA162" s="325"/>
      <c r="BB162" s="325"/>
      <c r="BC162" s="329">
        <f>IF(BC160=BB161,0,BC160)</f>
        <v>0</v>
      </c>
      <c r="BD162" s="209"/>
      <c r="BE162" s="209"/>
    </row>
    <row r="163" spans="2:57" s="33" customFormat="1" ht="18" customHeight="1">
      <c r="AD163" s="1" t="str">
        <f>IF(AND($F160="",$V160+$V161&gt;0),"事業の種類を選択してください。","")</f>
        <v/>
      </c>
      <c r="AE163" s="1"/>
      <c r="AF163" s="1"/>
      <c r="AG163" s="1"/>
      <c r="AH163" s="1"/>
      <c r="AI163" s="1"/>
      <c r="AJ163" s="1"/>
      <c r="AK163" s="1"/>
      <c r="AL163" s="392"/>
      <c r="AM163" s="392"/>
      <c r="AN163" s="488">
        <f>IF(AN160=0,0,AN160+IF(AN162=0,AN161,AN162))</f>
        <v>0</v>
      </c>
      <c r="AO163" s="488"/>
      <c r="AP163" s="488"/>
      <c r="AQ163" s="488"/>
      <c r="AR163" s="488"/>
      <c r="AS163" s="83"/>
      <c r="AT163" s="56"/>
      <c r="AU163" s="56"/>
      <c r="AW163" s="55"/>
      <c r="AX163" s="257"/>
      <c r="AY163" s="257"/>
      <c r="AZ163" s="257"/>
      <c r="BA163" s="257"/>
      <c r="BB163" s="257"/>
      <c r="BC163" s="257"/>
      <c r="BD163" s="209"/>
      <c r="BE163" s="209"/>
    </row>
    <row r="164" spans="2:57" s="33" customFormat="1" ht="31.5" customHeight="1">
      <c r="AL164" s="81"/>
      <c r="AM164" s="81"/>
      <c r="AN164" s="393"/>
      <c r="AO164" s="393"/>
      <c r="AP164" s="393"/>
      <c r="AQ164" s="393"/>
      <c r="AR164" s="393"/>
      <c r="AS164" s="83"/>
      <c r="AT164" s="56"/>
      <c r="AU164" s="56"/>
      <c r="AW164" s="55"/>
      <c r="AX164" s="257"/>
      <c r="AY164" s="257"/>
      <c r="AZ164" s="257"/>
      <c r="BA164" s="257"/>
      <c r="BB164" s="257"/>
      <c r="BC164" s="257"/>
      <c r="BD164" s="209"/>
      <c r="BE164" s="209"/>
    </row>
    <row r="165" spans="2:57" s="33" customFormat="1" ht="7.5" customHeight="1">
      <c r="X165" s="35"/>
      <c r="Y165" s="35"/>
      <c r="Z165" s="56"/>
      <c r="AA165" s="56"/>
      <c r="AB165" s="56"/>
      <c r="AC165" s="56"/>
      <c r="AD165" s="56"/>
      <c r="AE165" s="56"/>
      <c r="AF165" s="56"/>
      <c r="AG165" s="56"/>
      <c r="AH165" s="56"/>
      <c r="AI165" s="56"/>
      <c r="AJ165" s="56"/>
      <c r="AK165" s="56"/>
      <c r="AL165" s="83"/>
      <c r="AM165" s="83"/>
      <c r="AN165" s="83"/>
      <c r="AO165" s="83"/>
      <c r="AP165" s="83"/>
      <c r="AQ165" s="83"/>
      <c r="AR165" s="83"/>
      <c r="AS165" s="83"/>
      <c r="AT165" s="1"/>
      <c r="AU165" s="1"/>
      <c r="AW165" s="55"/>
      <c r="AX165" s="257"/>
      <c r="AY165" s="257"/>
      <c r="AZ165" s="257"/>
      <c r="BA165" s="257"/>
      <c r="BB165" s="257"/>
      <c r="BC165" s="257"/>
      <c r="BD165" s="209"/>
      <c r="BE165" s="209"/>
    </row>
    <row r="166" spans="2:57" s="33" customFormat="1" ht="10.5" customHeight="1">
      <c r="X166" s="35"/>
      <c r="Y166" s="35"/>
      <c r="Z166" s="56"/>
      <c r="AA166" s="56"/>
      <c r="AB166" s="56"/>
      <c r="AC166" s="56"/>
      <c r="AD166" s="56"/>
      <c r="AE166" s="56"/>
      <c r="AF166" s="56"/>
      <c r="AG166" s="56"/>
      <c r="AH166" s="56"/>
      <c r="AI166" s="56"/>
      <c r="AJ166" s="56"/>
      <c r="AK166" s="56"/>
      <c r="AL166" s="83"/>
      <c r="AM166" s="83"/>
      <c r="AN166" s="83"/>
      <c r="AO166" s="83"/>
      <c r="AP166" s="83"/>
      <c r="AQ166" s="83"/>
      <c r="AR166" s="83"/>
      <c r="AS166" s="83"/>
      <c r="AT166" s="1"/>
      <c r="AU166" s="1"/>
      <c r="AW166" s="55"/>
      <c r="AX166" s="257"/>
      <c r="AY166" s="257"/>
      <c r="AZ166" s="257"/>
      <c r="BA166" s="257"/>
      <c r="BB166" s="257"/>
      <c r="BC166" s="257"/>
      <c r="BD166" s="209"/>
      <c r="BE166" s="209"/>
    </row>
    <row r="167" spans="2:57" s="33" customFormat="1" ht="5.25" customHeight="1">
      <c r="X167" s="35"/>
      <c r="Y167" s="35"/>
      <c r="Z167" s="56"/>
      <c r="AA167" s="56"/>
      <c r="AB167" s="56"/>
      <c r="AC167" s="56"/>
      <c r="AD167" s="56"/>
      <c r="AE167" s="56"/>
      <c r="AF167" s="56"/>
      <c r="AG167" s="56"/>
      <c r="AH167" s="56"/>
      <c r="AI167" s="56"/>
      <c r="AJ167" s="56"/>
      <c r="AK167" s="56"/>
      <c r="AL167" s="83"/>
      <c r="AM167" s="83"/>
      <c r="AN167" s="83"/>
      <c r="AO167" s="83"/>
      <c r="AP167" s="83"/>
      <c r="AQ167" s="83"/>
      <c r="AR167" s="83"/>
      <c r="AS167" s="83"/>
      <c r="AT167" s="1"/>
      <c r="AU167" s="1"/>
      <c r="AW167" s="55"/>
      <c r="AX167" s="257"/>
      <c r="AY167" s="257"/>
      <c r="AZ167" s="257"/>
      <c r="BA167" s="257"/>
      <c r="BB167" s="257"/>
      <c r="BC167" s="257"/>
      <c r="BD167" s="209"/>
      <c r="BE167" s="209"/>
    </row>
    <row r="168" spans="2:57" s="33" customFormat="1" ht="5.25" customHeight="1">
      <c r="X168" s="35"/>
      <c r="Y168" s="35"/>
      <c r="Z168" s="56"/>
      <c r="AA168" s="56"/>
      <c r="AB168" s="56"/>
      <c r="AC168" s="56"/>
      <c r="AD168" s="56"/>
      <c r="AE168" s="56"/>
      <c r="AF168" s="56"/>
      <c r="AG168" s="56"/>
      <c r="AH168" s="56"/>
      <c r="AI168" s="56"/>
      <c r="AJ168" s="56"/>
      <c r="AK168" s="56"/>
      <c r="AL168" s="83"/>
      <c r="AM168" s="83"/>
      <c r="AN168" s="83"/>
      <c r="AO168" s="83"/>
      <c r="AP168" s="83"/>
      <c r="AQ168" s="83"/>
      <c r="AR168" s="83"/>
      <c r="AS168" s="83"/>
      <c r="AT168" s="1"/>
      <c r="AU168" s="1"/>
      <c r="AW168" s="55"/>
      <c r="AX168" s="257"/>
      <c r="AY168" s="257"/>
      <c r="AZ168" s="257"/>
      <c r="BA168" s="257"/>
      <c r="BB168" s="257"/>
      <c r="BC168" s="257"/>
      <c r="BD168" s="209"/>
      <c r="BE168" s="209"/>
    </row>
    <row r="169" spans="2:57" s="33" customFormat="1" ht="5.25" customHeight="1">
      <c r="X169" s="35"/>
      <c r="Y169" s="35"/>
      <c r="Z169" s="56"/>
      <c r="AA169" s="56"/>
      <c r="AB169" s="56"/>
      <c r="AC169" s="56"/>
      <c r="AD169" s="56"/>
      <c r="AE169" s="56"/>
      <c r="AF169" s="56"/>
      <c r="AG169" s="56"/>
      <c r="AH169" s="56"/>
      <c r="AI169" s="56"/>
      <c r="AJ169" s="56"/>
      <c r="AK169" s="56"/>
      <c r="AL169" s="83"/>
      <c r="AM169" s="83"/>
      <c r="AN169" s="83"/>
      <c r="AO169" s="83"/>
      <c r="AP169" s="83"/>
      <c r="AQ169" s="83"/>
      <c r="AR169" s="83"/>
      <c r="AS169" s="83"/>
      <c r="AT169" s="1"/>
      <c r="AU169" s="1"/>
      <c r="AW169" s="55"/>
      <c r="AX169" s="257"/>
      <c r="AY169" s="257"/>
      <c r="AZ169" s="257"/>
      <c r="BA169" s="257"/>
      <c r="BB169" s="257"/>
      <c r="BC169" s="257"/>
      <c r="BD169" s="209"/>
      <c r="BE169" s="209"/>
    </row>
    <row r="170" spans="2:57" s="33" customFormat="1" ht="5.25" customHeight="1">
      <c r="X170" s="35"/>
      <c r="Y170" s="35"/>
      <c r="Z170" s="56"/>
      <c r="AA170" s="56"/>
      <c r="AB170" s="56"/>
      <c r="AC170" s="56"/>
      <c r="AD170" s="56"/>
      <c r="AE170" s="56"/>
      <c r="AF170" s="56"/>
      <c r="AG170" s="56"/>
      <c r="AH170" s="56"/>
      <c r="AI170" s="56"/>
      <c r="AJ170" s="56"/>
      <c r="AK170" s="56"/>
      <c r="AL170" s="83"/>
      <c r="AM170" s="83"/>
      <c r="AN170" s="83"/>
      <c r="AO170" s="83"/>
      <c r="AP170" s="83"/>
      <c r="AQ170" s="83"/>
      <c r="AR170" s="83"/>
      <c r="AS170" s="83"/>
      <c r="AT170" s="1"/>
      <c r="AU170" s="1"/>
      <c r="AW170" s="55"/>
      <c r="AX170" s="257"/>
      <c r="AY170" s="257"/>
      <c r="AZ170" s="257"/>
      <c r="BA170" s="257"/>
      <c r="BB170" s="257"/>
      <c r="BC170" s="257"/>
      <c r="BD170" s="209"/>
      <c r="BE170" s="209"/>
    </row>
    <row r="171" spans="2:57" s="33" customFormat="1" ht="17.25" customHeight="1">
      <c r="B171" s="57" t="s">
        <v>50</v>
      </c>
      <c r="L171" s="56"/>
      <c r="M171" s="56"/>
      <c r="N171" s="56"/>
      <c r="O171" s="56"/>
      <c r="P171" s="56"/>
      <c r="Q171" s="56"/>
      <c r="R171" s="56"/>
      <c r="S171" s="58"/>
      <c r="T171" s="58"/>
      <c r="U171" s="58"/>
      <c r="V171" s="58"/>
      <c r="W171" s="58"/>
      <c r="X171" s="56"/>
      <c r="Y171" s="56"/>
      <c r="Z171" s="56"/>
      <c r="AA171" s="56"/>
      <c r="AB171" s="56"/>
      <c r="AC171" s="56"/>
      <c r="AL171" s="86"/>
      <c r="AM171" s="392"/>
      <c r="AN171" s="392"/>
      <c r="AO171" s="392"/>
      <c r="AP171" s="392"/>
      <c r="AQ171" s="81"/>
      <c r="AR171" s="81"/>
      <c r="AS171" s="81"/>
      <c r="AW171" s="55"/>
      <c r="AX171" s="257"/>
      <c r="AY171" s="257"/>
      <c r="AZ171" s="257"/>
      <c r="BA171" s="257"/>
      <c r="BB171" s="257"/>
      <c r="BC171" s="257"/>
      <c r="BD171" s="209"/>
      <c r="BE171" s="209"/>
    </row>
    <row r="172" spans="2:57" s="33" customFormat="1" ht="12.75" customHeight="1">
      <c r="L172" s="56"/>
      <c r="M172" s="60"/>
      <c r="N172" s="60"/>
      <c r="O172" s="60"/>
      <c r="P172" s="60"/>
      <c r="Q172" s="60"/>
      <c r="R172" s="60"/>
      <c r="S172" s="60"/>
      <c r="T172" s="61"/>
      <c r="U172" s="61"/>
      <c r="V172" s="61"/>
      <c r="W172" s="61"/>
      <c r="X172" s="61"/>
      <c r="Y172" s="61"/>
      <c r="Z172" s="61"/>
      <c r="AA172" s="60"/>
      <c r="AB172" s="60"/>
      <c r="AC172" s="60"/>
      <c r="AL172" s="86"/>
      <c r="AM172" s="759" t="s">
        <v>301</v>
      </c>
      <c r="AN172" s="760"/>
      <c r="AO172" s="760"/>
      <c r="AP172" s="761"/>
      <c r="AQ172" s="81"/>
      <c r="AR172" s="81"/>
      <c r="AS172" s="81"/>
      <c r="AW172" s="55"/>
      <c r="AX172" s="257"/>
      <c r="AY172" s="257"/>
      <c r="AZ172" s="257"/>
      <c r="BA172" s="257"/>
      <c r="BB172" s="257"/>
      <c r="BC172" s="257"/>
      <c r="BD172" s="209"/>
      <c r="BE172" s="209"/>
    </row>
    <row r="173" spans="2:57" s="33" customFormat="1" ht="12.75" customHeight="1">
      <c r="L173" s="56"/>
      <c r="M173" s="60"/>
      <c r="N173" s="60"/>
      <c r="O173" s="60"/>
      <c r="P173" s="60"/>
      <c r="Q173" s="60"/>
      <c r="R173" s="60"/>
      <c r="S173" s="60"/>
      <c r="T173" s="61"/>
      <c r="U173" s="61"/>
      <c r="V173" s="61"/>
      <c r="W173" s="61"/>
      <c r="X173" s="61"/>
      <c r="Y173" s="61"/>
      <c r="Z173" s="61"/>
      <c r="AA173" s="60"/>
      <c r="AB173" s="60"/>
      <c r="AC173" s="60"/>
      <c r="AL173" s="86"/>
      <c r="AM173" s="762"/>
      <c r="AN173" s="763"/>
      <c r="AO173" s="763"/>
      <c r="AP173" s="764"/>
      <c r="AQ173" s="81"/>
      <c r="AR173" s="81"/>
      <c r="AS173" s="81"/>
      <c r="AW173" s="55"/>
      <c r="AX173" s="257"/>
      <c r="AY173" s="257"/>
      <c r="AZ173" s="257"/>
      <c r="BA173" s="257"/>
      <c r="BB173" s="257"/>
      <c r="BC173" s="257"/>
      <c r="BD173" s="209"/>
      <c r="BE173" s="209"/>
    </row>
    <row r="174" spans="2:57" s="33" customFormat="1" ht="12.75" customHeight="1">
      <c r="L174" s="56"/>
      <c r="M174" s="60"/>
      <c r="N174" s="60"/>
      <c r="O174" s="60"/>
      <c r="P174" s="60"/>
      <c r="Q174" s="60"/>
      <c r="R174" s="60"/>
      <c r="S174" s="60"/>
      <c r="T174" s="60"/>
      <c r="U174" s="60"/>
      <c r="V174" s="60"/>
      <c r="W174" s="60"/>
      <c r="X174" s="60"/>
      <c r="Y174" s="60"/>
      <c r="Z174" s="60"/>
      <c r="AA174" s="60"/>
      <c r="AB174" s="60"/>
      <c r="AC174" s="60"/>
      <c r="AL174" s="86"/>
      <c r="AM174" s="394"/>
      <c r="AN174" s="394"/>
      <c r="AO174" s="23"/>
      <c r="AP174" s="23"/>
      <c r="AQ174" s="81"/>
      <c r="AR174" s="81"/>
      <c r="AS174" s="81"/>
      <c r="AW174" s="55"/>
      <c r="AX174" s="257"/>
      <c r="AY174" s="257"/>
      <c r="AZ174" s="257"/>
      <c r="BA174" s="257"/>
      <c r="BB174" s="257"/>
      <c r="BC174" s="257"/>
      <c r="BD174" s="209"/>
      <c r="BE174" s="209"/>
    </row>
    <row r="175" spans="2:57" s="33" customFormat="1" ht="6" customHeight="1">
      <c r="L175" s="56"/>
      <c r="M175" s="60"/>
      <c r="N175" s="60"/>
      <c r="O175" s="60"/>
      <c r="P175" s="60"/>
      <c r="Q175" s="60"/>
      <c r="R175" s="60"/>
      <c r="S175" s="60"/>
      <c r="T175" s="60"/>
      <c r="U175" s="60"/>
      <c r="V175" s="60"/>
      <c r="W175" s="60"/>
      <c r="X175" s="60"/>
      <c r="Y175" s="60"/>
      <c r="Z175" s="60"/>
      <c r="AA175" s="60"/>
      <c r="AB175" s="60"/>
      <c r="AC175" s="60"/>
      <c r="AL175" s="86"/>
      <c r="AM175" s="86"/>
      <c r="AN175" s="81"/>
      <c r="AO175" s="81"/>
      <c r="AP175" s="81"/>
      <c r="AQ175" s="81"/>
      <c r="AR175" s="81"/>
      <c r="AS175" s="81"/>
      <c r="AW175" s="55"/>
      <c r="AX175" s="257"/>
      <c r="AY175" s="257"/>
      <c r="AZ175" s="257"/>
      <c r="BA175" s="257"/>
      <c r="BB175" s="257"/>
      <c r="BC175" s="257"/>
      <c r="BD175" s="209"/>
      <c r="BE175" s="209"/>
    </row>
    <row r="176" spans="2:57" s="33" customFormat="1" ht="12.75" customHeight="1">
      <c r="B176" s="589" t="s">
        <v>2</v>
      </c>
      <c r="C176" s="590"/>
      <c r="D176" s="590"/>
      <c r="E176" s="590"/>
      <c r="F176" s="590"/>
      <c r="G176" s="590"/>
      <c r="H176" s="590"/>
      <c r="I176" s="590"/>
      <c r="J176" s="592" t="s">
        <v>10</v>
      </c>
      <c r="K176" s="592"/>
      <c r="L176" s="62" t="s">
        <v>3</v>
      </c>
      <c r="M176" s="592" t="s">
        <v>11</v>
      </c>
      <c r="N176" s="592"/>
      <c r="O176" s="593" t="s">
        <v>12</v>
      </c>
      <c r="P176" s="592"/>
      <c r="Q176" s="592"/>
      <c r="R176" s="592"/>
      <c r="S176" s="592"/>
      <c r="T176" s="592"/>
      <c r="U176" s="592" t="s">
        <v>13</v>
      </c>
      <c r="V176" s="592"/>
      <c r="W176" s="592"/>
      <c r="X176" s="56"/>
      <c r="Y176" s="56"/>
      <c r="Z176" s="56"/>
      <c r="AA176" s="56"/>
      <c r="AB176" s="56"/>
      <c r="AC176" s="56"/>
      <c r="AD176" s="34"/>
      <c r="AE176" s="34"/>
      <c r="AF176" s="34"/>
      <c r="AG176" s="34"/>
      <c r="AH176" s="34"/>
      <c r="AI176" s="34"/>
      <c r="AJ176" s="34"/>
      <c r="AK176" s="56"/>
      <c r="AL176" s="594">
        <f ca="1">$AL$9</f>
        <v>10</v>
      </c>
      <c r="AM176" s="595"/>
      <c r="AN176" s="603" t="s">
        <v>4</v>
      </c>
      <c r="AO176" s="603"/>
      <c r="AP176" s="595">
        <v>5</v>
      </c>
      <c r="AQ176" s="595"/>
      <c r="AR176" s="603" t="s">
        <v>5</v>
      </c>
      <c r="AS176" s="604"/>
      <c r="AT176" s="56"/>
      <c r="AU176" s="56"/>
      <c r="AW176" s="55"/>
      <c r="AX176" s="257"/>
      <c r="AY176" s="257"/>
      <c r="AZ176" s="257"/>
      <c r="BA176" s="257"/>
      <c r="BB176" s="257"/>
      <c r="BC176" s="257"/>
      <c r="BD176" s="209"/>
      <c r="BE176" s="209"/>
    </row>
    <row r="177" spans="2:65" s="33" customFormat="1" ht="13.5" customHeight="1">
      <c r="B177" s="590"/>
      <c r="C177" s="590"/>
      <c r="D177" s="590"/>
      <c r="E177" s="590"/>
      <c r="F177" s="590"/>
      <c r="G177" s="590"/>
      <c r="H177" s="590"/>
      <c r="I177" s="590"/>
      <c r="J177" s="609" t="str">
        <f>$J$10</f>
        <v>2</v>
      </c>
      <c r="K177" s="547" t="str">
        <f>$K$10</f>
        <v>5</v>
      </c>
      <c r="L177" s="611" t="str">
        <f>$L$10</f>
        <v>1</v>
      </c>
      <c r="M177" s="550" t="str">
        <f>$M$10</f>
        <v>0</v>
      </c>
      <c r="N177" s="547" t="str">
        <f>$N$10</f>
        <v>4</v>
      </c>
      <c r="O177" s="550" t="str">
        <f>$O$10</f>
        <v>9</v>
      </c>
      <c r="P177" s="544" t="str">
        <f>$P$10</f>
        <v>3</v>
      </c>
      <c r="Q177" s="544" t="str">
        <f>$Q$10</f>
        <v>7</v>
      </c>
      <c r="R177" s="544" t="str">
        <f>$R$10</f>
        <v>0</v>
      </c>
      <c r="S177" s="544" t="str">
        <f>$S$10</f>
        <v>2</v>
      </c>
      <c r="T177" s="547" t="str">
        <f>$T$10</f>
        <v>5</v>
      </c>
      <c r="U177" s="550">
        <f>$U$10</f>
        <v>0</v>
      </c>
      <c r="V177" s="544">
        <f>$V$10</f>
        <v>0</v>
      </c>
      <c r="W177" s="547">
        <f>$W$10</f>
        <v>0</v>
      </c>
      <c r="X177" s="56"/>
      <c r="Y177" s="56"/>
      <c r="Z177" s="56"/>
      <c r="AA177" s="56"/>
      <c r="AB177" s="56"/>
      <c r="AC177" s="56"/>
      <c r="AD177" s="34"/>
      <c r="AE177" s="34"/>
      <c r="AF177" s="34"/>
      <c r="AG177" s="34"/>
      <c r="AH177" s="34"/>
      <c r="AI177" s="34"/>
      <c r="AJ177" s="34"/>
      <c r="AK177" s="56"/>
      <c r="AL177" s="596"/>
      <c r="AM177" s="597"/>
      <c r="AN177" s="605"/>
      <c r="AO177" s="605"/>
      <c r="AP177" s="597"/>
      <c r="AQ177" s="597"/>
      <c r="AR177" s="605"/>
      <c r="AS177" s="606"/>
      <c r="AT177" s="56"/>
      <c r="AU177" s="56"/>
      <c r="AW177" s="55"/>
      <c r="AX177" s="257"/>
      <c r="AY177" s="257"/>
      <c r="AZ177" s="257"/>
      <c r="BA177" s="257"/>
      <c r="BB177" s="257"/>
      <c r="BC177" s="257"/>
      <c r="BD177" s="209"/>
      <c r="BE177" s="209"/>
    </row>
    <row r="178" spans="2:65" s="33" customFormat="1" ht="9" customHeight="1">
      <c r="B178" s="590"/>
      <c r="C178" s="590"/>
      <c r="D178" s="590"/>
      <c r="E178" s="590"/>
      <c r="F178" s="590"/>
      <c r="G178" s="590"/>
      <c r="H178" s="590"/>
      <c r="I178" s="590"/>
      <c r="J178" s="610"/>
      <c r="K178" s="548"/>
      <c r="L178" s="612"/>
      <c r="M178" s="551"/>
      <c r="N178" s="548"/>
      <c r="O178" s="551"/>
      <c r="P178" s="545"/>
      <c r="Q178" s="545"/>
      <c r="R178" s="545"/>
      <c r="S178" s="545"/>
      <c r="T178" s="548"/>
      <c r="U178" s="551"/>
      <c r="V178" s="545"/>
      <c r="W178" s="548"/>
      <c r="X178" s="56"/>
      <c r="Y178" s="56"/>
      <c r="Z178" s="56"/>
      <c r="AA178" s="56"/>
      <c r="AB178" s="56"/>
      <c r="AC178" s="56"/>
      <c r="AD178" s="34"/>
      <c r="AE178" s="34"/>
      <c r="AF178" s="34"/>
      <c r="AG178" s="34"/>
      <c r="AH178" s="34"/>
      <c r="AI178" s="34"/>
      <c r="AJ178" s="34"/>
      <c r="AK178" s="56"/>
      <c r="AL178" s="598"/>
      <c r="AM178" s="599"/>
      <c r="AN178" s="607"/>
      <c r="AO178" s="607"/>
      <c r="AP178" s="599"/>
      <c r="AQ178" s="599"/>
      <c r="AR178" s="607"/>
      <c r="AS178" s="608"/>
      <c r="AT178" s="56"/>
      <c r="AU178" s="56"/>
      <c r="AW178" s="55"/>
      <c r="AX178" s="257"/>
      <c r="AY178" s="257"/>
      <c r="AZ178" s="257"/>
      <c r="BA178" s="257"/>
      <c r="BB178" s="257"/>
      <c r="BC178" s="257"/>
      <c r="BD178" s="209"/>
      <c r="BE178" s="209"/>
    </row>
    <row r="179" spans="2:65" s="33" customFormat="1" ht="6" customHeight="1">
      <c r="B179" s="591"/>
      <c r="C179" s="591"/>
      <c r="D179" s="591"/>
      <c r="E179" s="591"/>
      <c r="F179" s="591"/>
      <c r="G179" s="591"/>
      <c r="H179" s="591"/>
      <c r="I179" s="591"/>
      <c r="J179" s="610"/>
      <c r="K179" s="549"/>
      <c r="L179" s="613"/>
      <c r="M179" s="552"/>
      <c r="N179" s="549"/>
      <c r="O179" s="552"/>
      <c r="P179" s="546"/>
      <c r="Q179" s="546"/>
      <c r="R179" s="546"/>
      <c r="S179" s="546"/>
      <c r="T179" s="549"/>
      <c r="U179" s="552"/>
      <c r="V179" s="546"/>
      <c r="W179" s="549"/>
      <c r="X179" s="56"/>
      <c r="Y179" s="56"/>
      <c r="Z179" s="56"/>
      <c r="AA179" s="56"/>
      <c r="AB179" s="56"/>
      <c r="AC179" s="56"/>
      <c r="AD179" s="56"/>
      <c r="AE179" s="56"/>
      <c r="AF179" s="56"/>
      <c r="AG179" s="56"/>
      <c r="AH179" s="56"/>
      <c r="AI179" s="56"/>
      <c r="AJ179" s="56"/>
      <c r="AK179" s="56"/>
      <c r="AL179" s="81"/>
      <c r="AM179" s="81"/>
      <c r="AN179" s="392"/>
      <c r="AO179" s="392"/>
      <c r="AP179" s="392"/>
      <c r="AQ179" s="392"/>
      <c r="AR179" s="392"/>
      <c r="AS179" s="392"/>
      <c r="AT179" s="56"/>
      <c r="AU179" s="56"/>
      <c r="AW179" s="55"/>
      <c r="AX179" s="257"/>
      <c r="AY179" s="257"/>
      <c r="AZ179" s="257"/>
      <c r="BA179" s="257"/>
      <c r="BB179" s="257"/>
      <c r="BC179" s="257"/>
      <c r="BD179" s="209"/>
      <c r="BE179" s="209"/>
    </row>
    <row r="180" spans="2:65" s="33" customFormat="1" ht="15" customHeight="1">
      <c r="B180" s="529" t="s">
        <v>51</v>
      </c>
      <c r="C180" s="530"/>
      <c r="D180" s="530"/>
      <c r="E180" s="530"/>
      <c r="F180" s="530"/>
      <c r="G180" s="530"/>
      <c r="H180" s="530"/>
      <c r="I180" s="531"/>
      <c r="J180" s="529" t="s">
        <v>6</v>
      </c>
      <c r="K180" s="530"/>
      <c r="L180" s="530"/>
      <c r="M180" s="530"/>
      <c r="N180" s="538"/>
      <c r="O180" s="541" t="s">
        <v>52</v>
      </c>
      <c r="P180" s="530"/>
      <c r="Q180" s="530"/>
      <c r="R180" s="530"/>
      <c r="S180" s="530"/>
      <c r="T180" s="530"/>
      <c r="U180" s="531"/>
      <c r="V180" s="63" t="s">
        <v>53</v>
      </c>
      <c r="W180" s="64"/>
      <c r="X180" s="64"/>
      <c r="Y180" s="553" t="s">
        <v>54</v>
      </c>
      <c r="Z180" s="553"/>
      <c r="AA180" s="553"/>
      <c r="AB180" s="553"/>
      <c r="AC180" s="553"/>
      <c r="AD180" s="553"/>
      <c r="AE180" s="553"/>
      <c r="AF180" s="553"/>
      <c r="AG180" s="553"/>
      <c r="AH180" s="553"/>
      <c r="AI180" s="64"/>
      <c r="AJ180" s="64"/>
      <c r="AK180" s="65"/>
      <c r="AL180" s="554" t="s">
        <v>251</v>
      </c>
      <c r="AM180" s="554"/>
      <c r="AN180" s="555" t="s">
        <v>33</v>
      </c>
      <c r="AO180" s="555"/>
      <c r="AP180" s="555"/>
      <c r="AQ180" s="555"/>
      <c r="AR180" s="555"/>
      <c r="AS180" s="556"/>
      <c r="AT180" s="56"/>
      <c r="AU180" s="56"/>
      <c r="AW180" s="55"/>
      <c r="AX180" s="257"/>
      <c r="AY180" s="257"/>
      <c r="AZ180" s="257"/>
      <c r="BA180" s="257"/>
      <c r="BB180" s="257"/>
      <c r="BC180" s="257"/>
      <c r="BD180" s="209"/>
      <c r="BE180" s="209"/>
    </row>
    <row r="181" spans="2:65" s="33" customFormat="1" ht="13.5" customHeight="1">
      <c r="B181" s="532"/>
      <c r="C181" s="533"/>
      <c r="D181" s="533"/>
      <c r="E181" s="533"/>
      <c r="F181" s="533"/>
      <c r="G181" s="533"/>
      <c r="H181" s="533"/>
      <c r="I181" s="534"/>
      <c r="J181" s="532"/>
      <c r="K181" s="533"/>
      <c r="L181" s="533"/>
      <c r="M181" s="533"/>
      <c r="N181" s="539"/>
      <c r="O181" s="542"/>
      <c r="P181" s="533"/>
      <c r="Q181" s="533"/>
      <c r="R181" s="533"/>
      <c r="S181" s="533"/>
      <c r="T181" s="533"/>
      <c r="U181" s="534"/>
      <c r="V181" s="557" t="s">
        <v>7</v>
      </c>
      <c r="W181" s="558"/>
      <c r="X181" s="558"/>
      <c r="Y181" s="559"/>
      <c r="Z181" s="563" t="s">
        <v>16</v>
      </c>
      <c r="AA181" s="564"/>
      <c r="AB181" s="564"/>
      <c r="AC181" s="565"/>
      <c r="AD181" s="569" t="s">
        <v>17</v>
      </c>
      <c r="AE181" s="570"/>
      <c r="AF181" s="570"/>
      <c r="AG181" s="571"/>
      <c r="AH181" s="575" t="s">
        <v>114</v>
      </c>
      <c r="AI181" s="576"/>
      <c r="AJ181" s="576"/>
      <c r="AK181" s="577"/>
      <c r="AL181" s="581" t="s">
        <v>252</v>
      </c>
      <c r="AM181" s="581"/>
      <c r="AN181" s="583" t="s">
        <v>19</v>
      </c>
      <c r="AO181" s="584"/>
      <c r="AP181" s="584"/>
      <c r="AQ181" s="584"/>
      <c r="AR181" s="585"/>
      <c r="AS181" s="586"/>
      <c r="AT181" s="56"/>
      <c r="AU181" s="56"/>
      <c r="AW181" s="55"/>
      <c r="AX181" s="257"/>
      <c r="AY181" s="314" t="s">
        <v>278</v>
      </c>
      <c r="AZ181" s="314" t="s">
        <v>278</v>
      </c>
      <c r="BA181" s="314" t="s">
        <v>276</v>
      </c>
      <c r="BB181" s="751" t="s">
        <v>277</v>
      </c>
      <c r="BC181" s="752"/>
      <c r="BD181" s="209"/>
      <c r="BE181" s="209"/>
    </row>
    <row r="182" spans="2:65" s="33" customFormat="1" ht="13.5" customHeight="1">
      <c r="B182" s="535"/>
      <c r="C182" s="536"/>
      <c r="D182" s="536"/>
      <c r="E182" s="536"/>
      <c r="F182" s="536"/>
      <c r="G182" s="536"/>
      <c r="H182" s="536"/>
      <c r="I182" s="537"/>
      <c r="J182" s="535"/>
      <c r="K182" s="536"/>
      <c r="L182" s="536"/>
      <c r="M182" s="536"/>
      <c r="N182" s="540"/>
      <c r="O182" s="543"/>
      <c r="P182" s="536"/>
      <c r="Q182" s="536"/>
      <c r="R182" s="536"/>
      <c r="S182" s="536"/>
      <c r="T182" s="536"/>
      <c r="U182" s="537"/>
      <c r="V182" s="560"/>
      <c r="W182" s="561"/>
      <c r="X182" s="561"/>
      <c r="Y182" s="562"/>
      <c r="Z182" s="566"/>
      <c r="AA182" s="567"/>
      <c r="AB182" s="567"/>
      <c r="AC182" s="568"/>
      <c r="AD182" s="572"/>
      <c r="AE182" s="573"/>
      <c r="AF182" s="573"/>
      <c r="AG182" s="574"/>
      <c r="AH182" s="578"/>
      <c r="AI182" s="579"/>
      <c r="AJ182" s="579"/>
      <c r="AK182" s="580"/>
      <c r="AL182" s="582"/>
      <c r="AM182" s="582"/>
      <c r="AN182" s="587"/>
      <c r="AO182" s="587"/>
      <c r="AP182" s="587"/>
      <c r="AQ182" s="587"/>
      <c r="AR182" s="587"/>
      <c r="AS182" s="588"/>
      <c r="AT182" s="56"/>
      <c r="AU182" s="56"/>
      <c r="AW182" s="55"/>
      <c r="AX182" s="257"/>
      <c r="AY182" s="315"/>
      <c r="AZ182" s="316" t="s">
        <v>272</v>
      </c>
      <c r="BA182" s="316" t="s">
        <v>275</v>
      </c>
      <c r="BB182" s="317" t="s">
        <v>273</v>
      </c>
      <c r="BC182" s="316" t="s">
        <v>272</v>
      </c>
      <c r="BD182" s="209"/>
      <c r="BE182" s="209"/>
      <c r="BL182" s="209" t="s">
        <v>286</v>
      </c>
      <c r="BM182" s="209" t="s">
        <v>179</v>
      </c>
    </row>
    <row r="183" spans="2:65" s="33" customFormat="1" ht="18" customHeight="1">
      <c r="B183" s="489"/>
      <c r="C183" s="490"/>
      <c r="D183" s="490"/>
      <c r="E183" s="490"/>
      <c r="F183" s="490"/>
      <c r="G183" s="490"/>
      <c r="H183" s="490"/>
      <c r="I183" s="491"/>
      <c r="J183" s="489"/>
      <c r="K183" s="490"/>
      <c r="L183" s="490"/>
      <c r="M183" s="490"/>
      <c r="N183" s="495"/>
      <c r="O183" s="351"/>
      <c r="P183" s="362" t="s">
        <v>45</v>
      </c>
      <c r="Q183" s="349"/>
      <c r="R183" s="362" t="s">
        <v>46</v>
      </c>
      <c r="S183" s="168"/>
      <c r="T183" s="497" t="s">
        <v>20</v>
      </c>
      <c r="U183" s="498"/>
      <c r="V183" s="499"/>
      <c r="W183" s="500"/>
      <c r="X183" s="500"/>
      <c r="Y183" s="74" t="s">
        <v>8</v>
      </c>
      <c r="Z183" s="44"/>
      <c r="AA183" s="45"/>
      <c r="AB183" s="45"/>
      <c r="AC183" s="43" t="s">
        <v>8</v>
      </c>
      <c r="AD183" s="44"/>
      <c r="AE183" s="45"/>
      <c r="AF183" s="45"/>
      <c r="AG183" s="46" t="s">
        <v>8</v>
      </c>
      <c r="AH183" s="483">
        <f>IF(V183="賃金で算定",V184+Z184-AD184,0)</f>
        <v>0</v>
      </c>
      <c r="AI183" s="484"/>
      <c r="AJ183" s="484"/>
      <c r="AK183" s="485"/>
      <c r="AL183" s="78"/>
      <c r="AM183" s="79"/>
      <c r="AN183" s="486"/>
      <c r="AO183" s="487"/>
      <c r="AP183" s="487"/>
      <c r="AQ183" s="487"/>
      <c r="AR183" s="487"/>
      <c r="AS183" s="389" t="s">
        <v>8</v>
      </c>
      <c r="AT183" s="56"/>
      <c r="AU183" s="56"/>
      <c r="AV183" s="53" t="str">
        <f>IF(OR(O183="",Q183=""),"", IF(O183&lt;20,DATE(O183+118,Q183,IF(S183="",1,S183)),DATE(O183+88,Q183,IF(S183="",1,S183))))</f>
        <v/>
      </c>
      <c r="AW183" s="55" t="str">
        <f>IF(AV183&lt;=設定シート!C$15,"昔",IF(AV183&lt;=設定シート!E$15,"上",IF(AV183&lt;=設定シート!G$15,"中","下")))</f>
        <v>下</v>
      </c>
      <c r="AX183" s="257">
        <f>IF(AV183&lt;=設定シート!$E$36,5,IF(AV183&lt;=設定シート!$I$36,7,IF(AV183&lt;=設定シート!$M$36,9,11)))</f>
        <v>11</v>
      </c>
      <c r="AY183" s="320"/>
      <c r="AZ183" s="318"/>
      <c r="BA183" s="322">
        <f>AN183</f>
        <v>0</v>
      </c>
      <c r="BB183" s="318"/>
      <c r="BC183" s="318"/>
      <c r="BD183" s="209"/>
      <c r="BE183" s="209"/>
      <c r="BL183" s="1"/>
      <c r="BM183" s="1"/>
    </row>
    <row r="184" spans="2:65" s="33" customFormat="1" ht="18" customHeight="1">
      <c r="B184" s="492"/>
      <c r="C184" s="493"/>
      <c r="D184" s="493"/>
      <c r="E184" s="493"/>
      <c r="F184" s="493"/>
      <c r="G184" s="493"/>
      <c r="H184" s="493"/>
      <c r="I184" s="494"/>
      <c r="J184" s="492"/>
      <c r="K184" s="493"/>
      <c r="L184" s="493"/>
      <c r="M184" s="493"/>
      <c r="N184" s="496"/>
      <c r="O184" s="352"/>
      <c r="P184" s="363" t="s">
        <v>45</v>
      </c>
      <c r="Q184" s="350"/>
      <c r="R184" s="363" t="s">
        <v>46</v>
      </c>
      <c r="S184" s="171"/>
      <c r="T184" s="522" t="s">
        <v>21</v>
      </c>
      <c r="U184" s="523"/>
      <c r="V184" s="524"/>
      <c r="W184" s="525"/>
      <c r="X184" s="525"/>
      <c r="Y184" s="526"/>
      <c r="Z184" s="527"/>
      <c r="AA184" s="528"/>
      <c r="AB184" s="528"/>
      <c r="AC184" s="528"/>
      <c r="AD184" s="527">
        <v>0</v>
      </c>
      <c r="AE184" s="528"/>
      <c r="AF184" s="528"/>
      <c r="AG184" s="614"/>
      <c r="AH184" s="472">
        <f>IF(V183="賃金で算定",0,V184+Z184-AD184)</f>
        <v>0</v>
      </c>
      <c r="AI184" s="472"/>
      <c r="AJ184" s="472"/>
      <c r="AK184" s="473"/>
      <c r="AL184" s="479">
        <f>IF(V183="賃金で算定","賃金で算定",IF(OR(V184=0,$F201="",AV183=""),0,IF(AW183="昔",VLOOKUP($F201,労務比率,AX183,FALSE),IF(AW183="上",VLOOKUP($F201,労務比率,AX183,FALSE),IF(AW183="中",VLOOKUP($F201,労務比率,AX183,FALSE),VLOOKUP($F201,労務比率,AX183,FALSE))))))</f>
        <v>0</v>
      </c>
      <c r="AM184" s="480"/>
      <c r="AN184" s="481">
        <f>IF(V183="賃金で算定",0,INT(AH184*AL184/100))</f>
        <v>0</v>
      </c>
      <c r="AO184" s="482"/>
      <c r="AP184" s="482"/>
      <c r="AQ184" s="482"/>
      <c r="AR184" s="482"/>
      <c r="AS184" s="390"/>
      <c r="AT184" s="56"/>
      <c r="AU184" s="56"/>
      <c r="AV184" s="53"/>
      <c r="AW184" s="55"/>
      <c r="AX184" s="257"/>
      <c r="AY184" s="321">
        <f>AH184</f>
        <v>0</v>
      </c>
      <c r="AZ184" s="319">
        <f>IF(AV183&lt;=設定シート!C$85,AH184,IF(AND(AV183&gt;=設定シート!E$85,AV183&lt;=設定シート!G$85),AH184*105/108,AH184))</f>
        <v>0</v>
      </c>
      <c r="BA184" s="316"/>
      <c r="BB184" s="319">
        <f>IF($AL184="賃金で算定",0,INT(AY184*$AL184/100))</f>
        <v>0</v>
      </c>
      <c r="BC184" s="319">
        <f>IF(AY184=AZ184,BB184,AZ184*$AL184/100)</f>
        <v>0</v>
      </c>
      <c r="BD184" s="209"/>
      <c r="BE184" s="209"/>
      <c r="BL184" s="209">
        <f>IF(AY184=AZ184,0,1)</f>
        <v>0</v>
      </c>
      <c r="BM184" s="209" t="str">
        <f>IF(BL184=1,AL184,"")</f>
        <v/>
      </c>
    </row>
    <row r="185" spans="2:65" s="33" customFormat="1" ht="18" customHeight="1">
      <c r="B185" s="489"/>
      <c r="C185" s="490"/>
      <c r="D185" s="490"/>
      <c r="E185" s="490"/>
      <c r="F185" s="490"/>
      <c r="G185" s="490"/>
      <c r="H185" s="490"/>
      <c r="I185" s="491"/>
      <c r="J185" s="489"/>
      <c r="K185" s="490"/>
      <c r="L185" s="490"/>
      <c r="M185" s="490"/>
      <c r="N185" s="495"/>
      <c r="O185" s="351"/>
      <c r="P185" s="362" t="s">
        <v>45</v>
      </c>
      <c r="Q185" s="349"/>
      <c r="R185" s="362" t="s">
        <v>46</v>
      </c>
      <c r="S185" s="168"/>
      <c r="T185" s="497" t="s">
        <v>47</v>
      </c>
      <c r="U185" s="498"/>
      <c r="V185" s="499"/>
      <c r="W185" s="500"/>
      <c r="X185" s="500"/>
      <c r="Y185" s="75"/>
      <c r="Z185" s="40"/>
      <c r="AA185" s="41"/>
      <c r="AB185" s="41"/>
      <c r="AC185" s="42"/>
      <c r="AD185" s="40"/>
      <c r="AE185" s="41"/>
      <c r="AF185" s="41"/>
      <c r="AG185" s="47"/>
      <c r="AH185" s="483">
        <f>IF(V185="賃金で算定",V186+Z186-AD186,0)</f>
        <v>0</v>
      </c>
      <c r="AI185" s="484"/>
      <c r="AJ185" s="484"/>
      <c r="AK185" s="485"/>
      <c r="AL185" s="78"/>
      <c r="AM185" s="79"/>
      <c r="AN185" s="486"/>
      <c r="AO185" s="487"/>
      <c r="AP185" s="487"/>
      <c r="AQ185" s="487"/>
      <c r="AR185" s="487"/>
      <c r="AS185" s="369"/>
      <c r="AT185" s="56"/>
      <c r="AU185" s="56"/>
      <c r="AV185" s="53" t="str">
        <f>IF(OR(O185="",Q185=""),"", IF(O185&lt;20,DATE(O185+118,Q185,IF(S185="",1,S185)),DATE(O185+88,Q185,IF(S185="",1,S185))))</f>
        <v/>
      </c>
      <c r="AW185" s="55" t="str">
        <f>IF(AV185&lt;=設定シート!C$15,"昔",IF(AV185&lt;=設定シート!E$15,"上",IF(AV185&lt;=設定シート!G$15,"中","下")))</f>
        <v>下</v>
      </c>
      <c r="AX185" s="257">
        <f>IF(AV185&lt;=設定シート!$E$36,5,IF(AV185&lt;=設定シート!$I$36,7,IF(AV185&lt;=設定シート!$M$36,9,11)))</f>
        <v>11</v>
      </c>
      <c r="AY185" s="320"/>
      <c r="AZ185" s="318"/>
      <c r="BA185" s="322">
        <f t="shared" ref="BA185" si="81">AN185</f>
        <v>0</v>
      </c>
      <c r="BB185" s="318"/>
      <c r="BC185" s="318"/>
      <c r="BD185" s="209"/>
      <c r="BE185" s="209"/>
      <c r="BL185" s="209"/>
      <c r="BM185" s="209"/>
    </row>
    <row r="186" spans="2:65" s="33" customFormat="1" ht="18" customHeight="1">
      <c r="B186" s="492"/>
      <c r="C186" s="493"/>
      <c r="D186" s="493"/>
      <c r="E186" s="493"/>
      <c r="F186" s="493"/>
      <c r="G186" s="493"/>
      <c r="H186" s="493"/>
      <c r="I186" s="494"/>
      <c r="J186" s="492"/>
      <c r="K186" s="493"/>
      <c r="L186" s="493"/>
      <c r="M186" s="493"/>
      <c r="N186" s="496"/>
      <c r="O186" s="352"/>
      <c r="P186" s="363" t="s">
        <v>45</v>
      </c>
      <c r="Q186" s="350"/>
      <c r="R186" s="363" t="s">
        <v>46</v>
      </c>
      <c r="S186" s="171"/>
      <c r="T186" s="522" t="s">
        <v>48</v>
      </c>
      <c r="U186" s="523"/>
      <c r="V186" s="524"/>
      <c r="W186" s="525"/>
      <c r="X186" s="525"/>
      <c r="Y186" s="526"/>
      <c r="Z186" s="527"/>
      <c r="AA186" s="528"/>
      <c r="AB186" s="528"/>
      <c r="AC186" s="528"/>
      <c r="AD186" s="527">
        <v>0</v>
      </c>
      <c r="AE186" s="528"/>
      <c r="AF186" s="528"/>
      <c r="AG186" s="614"/>
      <c r="AH186" s="472">
        <f>IF(V185="賃金で算定",0,V186+Z186-AD186)</f>
        <v>0</v>
      </c>
      <c r="AI186" s="472"/>
      <c r="AJ186" s="472"/>
      <c r="AK186" s="473"/>
      <c r="AL186" s="479">
        <f>IF(V185="賃金で算定","賃金で算定",IF(OR(V186=0,$F201="",AV185=""),0,IF(AW185="昔",VLOOKUP($F201,労務比率,AX185,FALSE),IF(AW185="上",VLOOKUP($F201,労務比率,AX185,FALSE),IF(AW185="中",VLOOKUP($F201,労務比率,AX185,FALSE),VLOOKUP($F201,労務比率,AX185,FALSE))))))</f>
        <v>0</v>
      </c>
      <c r="AM186" s="480"/>
      <c r="AN186" s="481">
        <f>IF(V185="賃金で算定",0,INT(AH186*AL186/100))</f>
        <v>0</v>
      </c>
      <c r="AO186" s="482"/>
      <c r="AP186" s="482"/>
      <c r="AQ186" s="482"/>
      <c r="AR186" s="482"/>
      <c r="AS186" s="390"/>
      <c r="AT186" s="56"/>
      <c r="AU186" s="56"/>
      <c r="AV186" s="53"/>
      <c r="AW186" s="55"/>
      <c r="AX186" s="257"/>
      <c r="AY186" s="321">
        <f t="shared" ref="AY186" si="82">AH186</f>
        <v>0</v>
      </c>
      <c r="AZ186" s="319">
        <f>IF(AV185&lt;=設定シート!C$85,AH186,IF(AND(AV185&gt;=設定シート!E$85,AV185&lt;=設定シート!G$85),AH186*105/108,AH186))</f>
        <v>0</v>
      </c>
      <c r="BA186" s="316"/>
      <c r="BB186" s="319">
        <f t="shared" ref="BB186" si="83">IF($AL186="賃金で算定",0,INT(AY186*$AL186/100))</f>
        <v>0</v>
      </c>
      <c r="BC186" s="319">
        <f>IF(AY186=AZ186,BB186,AZ186*$AL186/100)</f>
        <v>0</v>
      </c>
      <c r="BD186" s="209"/>
      <c r="BE186" s="209"/>
      <c r="BL186" s="209">
        <f>IF(AY186=AZ186,0,1)</f>
        <v>0</v>
      </c>
      <c r="BM186" s="209" t="str">
        <f>IF(BL186=1,AL186,"")</f>
        <v/>
      </c>
    </row>
    <row r="187" spans="2:65" s="33" customFormat="1" ht="18" customHeight="1">
      <c r="B187" s="489"/>
      <c r="C187" s="490"/>
      <c r="D187" s="490"/>
      <c r="E187" s="490"/>
      <c r="F187" s="490"/>
      <c r="G187" s="490"/>
      <c r="H187" s="490"/>
      <c r="I187" s="491"/>
      <c r="J187" s="489"/>
      <c r="K187" s="490"/>
      <c r="L187" s="490"/>
      <c r="M187" s="490"/>
      <c r="N187" s="495"/>
      <c r="O187" s="351"/>
      <c r="P187" s="362" t="s">
        <v>45</v>
      </c>
      <c r="Q187" s="349"/>
      <c r="R187" s="362" t="s">
        <v>46</v>
      </c>
      <c r="S187" s="168"/>
      <c r="T187" s="497" t="s">
        <v>47</v>
      </c>
      <c r="U187" s="498"/>
      <c r="V187" s="499"/>
      <c r="W187" s="500"/>
      <c r="X187" s="500"/>
      <c r="Y187" s="75"/>
      <c r="Z187" s="40"/>
      <c r="AA187" s="41"/>
      <c r="AB187" s="41"/>
      <c r="AC187" s="42"/>
      <c r="AD187" s="40"/>
      <c r="AE187" s="41"/>
      <c r="AF187" s="41"/>
      <c r="AG187" s="47"/>
      <c r="AH187" s="483">
        <f>IF(V187="賃金で算定",V188+Z188-AD188,0)</f>
        <v>0</v>
      </c>
      <c r="AI187" s="484"/>
      <c r="AJ187" s="484"/>
      <c r="AK187" s="485"/>
      <c r="AL187" s="78"/>
      <c r="AM187" s="79"/>
      <c r="AN187" s="486"/>
      <c r="AO187" s="487"/>
      <c r="AP187" s="487"/>
      <c r="AQ187" s="487"/>
      <c r="AR187" s="487"/>
      <c r="AS187" s="369"/>
      <c r="AT187" s="56"/>
      <c r="AU187" s="56"/>
      <c r="AV187" s="53" t="str">
        <f>IF(OR(O187="",Q187=""),"", IF(O187&lt;20,DATE(O187+118,Q187,IF(S187="",1,S187)),DATE(O187+88,Q187,IF(S187="",1,S187))))</f>
        <v/>
      </c>
      <c r="AW187" s="55" t="str">
        <f>IF(AV187&lt;=設定シート!C$15,"昔",IF(AV187&lt;=設定シート!E$15,"上",IF(AV187&lt;=設定シート!G$15,"中","下")))</f>
        <v>下</v>
      </c>
      <c r="AX187" s="257">
        <f>IF(AV187&lt;=設定シート!$E$36,5,IF(AV187&lt;=設定シート!$I$36,7,IF(AV187&lt;=設定シート!$M$36,9,11)))</f>
        <v>11</v>
      </c>
      <c r="AY187" s="320"/>
      <c r="AZ187" s="318"/>
      <c r="BA187" s="322">
        <f t="shared" ref="BA187" si="84">AN187</f>
        <v>0</v>
      </c>
      <c r="BB187" s="318"/>
      <c r="BC187" s="318"/>
      <c r="BD187" s="209"/>
      <c r="BE187" s="209"/>
      <c r="BL187" s="1"/>
      <c r="BM187" s="1"/>
    </row>
    <row r="188" spans="2:65" s="33" customFormat="1" ht="18" customHeight="1">
      <c r="B188" s="492"/>
      <c r="C188" s="493"/>
      <c r="D188" s="493"/>
      <c r="E188" s="493"/>
      <c r="F188" s="493"/>
      <c r="G188" s="493"/>
      <c r="H188" s="493"/>
      <c r="I188" s="494"/>
      <c r="J188" s="492"/>
      <c r="K188" s="493"/>
      <c r="L188" s="493"/>
      <c r="M188" s="493"/>
      <c r="N188" s="496"/>
      <c r="O188" s="352"/>
      <c r="P188" s="363" t="s">
        <v>45</v>
      </c>
      <c r="Q188" s="350"/>
      <c r="R188" s="363" t="s">
        <v>46</v>
      </c>
      <c r="S188" s="171"/>
      <c r="T188" s="522" t="s">
        <v>48</v>
      </c>
      <c r="U188" s="523"/>
      <c r="V188" s="524"/>
      <c r="W188" s="525"/>
      <c r="X188" s="525"/>
      <c r="Y188" s="526"/>
      <c r="Z188" s="524"/>
      <c r="AA188" s="525"/>
      <c r="AB188" s="525"/>
      <c r="AC188" s="525"/>
      <c r="AD188" s="524">
        <v>0</v>
      </c>
      <c r="AE188" s="525"/>
      <c r="AF188" s="525"/>
      <c r="AG188" s="526"/>
      <c r="AH188" s="472">
        <f>IF(V187="賃金で算定",0,V188+Z188-AD188)</f>
        <v>0</v>
      </c>
      <c r="AI188" s="472"/>
      <c r="AJ188" s="472"/>
      <c r="AK188" s="473"/>
      <c r="AL188" s="479">
        <f>IF(V187="賃金で算定","賃金で算定",IF(OR(V188=0,$F201="",AV187=""),0,IF(AW187="昔",VLOOKUP($F201,労務比率,AX187,FALSE),IF(AW187="上",VLOOKUP($F201,労務比率,AX187,FALSE),IF(AW187="中",VLOOKUP($F201,労務比率,AX187,FALSE),VLOOKUP($F201,労務比率,AX187,FALSE))))))</f>
        <v>0</v>
      </c>
      <c r="AM188" s="480"/>
      <c r="AN188" s="481">
        <f>IF(V187="賃金で算定",0,INT(AH188*AL188/100))</f>
        <v>0</v>
      </c>
      <c r="AO188" s="482"/>
      <c r="AP188" s="482"/>
      <c r="AQ188" s="482"/>
      <c r="AR188" s="482"/>
      <c r="AS188" s="390"/>
      <c r="AT188" s="56"/>
      <c r="AU188" s="56"/>
      <c r="AV188" s="53"/>
      <c r="AW188" s="55"/>
      <c r="AX188" s="257"/>
      <c r="AY188" s="321">
        <f t="shared" ref="AY188" si="85">AH188</f>
        <v>0</v>
      </c>
      <c r="AZ188" s="319">
        <f>IF(AV187&lt;=設定シート!C$85,AH188,IF(AND(AV187&gt;=設定シート!E$85,AV187&lt;=設定シート!G$85),AH188*105/108,AH188))</f>
        <v>0</v>
      </c>
      <c r="BA188" s="316"/>
      <c r="BB188" s="319">
        <f t="shared" ref="BB188" si="86">IF($AL188="賃金で算定",0,INT(AY188*$AL188/100))</f>
        <v>0</v>
      </c>
      <c r="BC188" s="319">
        <f>IF(AY188=AZ188,BB188,AZ188*$AL188/100)</f>
        <v>0</v>
      </c>
      <c r="BD188" s="209"/>
      <c r="BE188" s="209"/>
      <c r="BL188" s="209">
        <f>IF(AY188=AZ188,0,1)</f>
        <v>0</v>
      </c>
      <c r="BM188" s="209" t="str">
        <f>IF(BL188=1,AL188,"")</f>
        <v/>
      </c>
    </row>
    <row r="189" spans="2:65" s="33" customFormat="1" ht="18" customHeight="1">
      <c r="B189" s="489"/>
      <c r="C189" s="490"/>
      <c r="D189" s="490"/>
      <c r="E189" s="490"/>
      <c r="F189" s="490"/>
      <c r="G189" s="490"/>
      <c r="H189" s="490"/>
      <c r="I189" s="491"/>
      <c r="J189" s="489"/>
      <c r="K189" s="490"/>
      <c r="L189" s="490"/>
      <c r="M189" s="490"/>
      <c r="N189" s="495"/>
      <c r="O189" s="351"/>
      <c r="P189" s="362" t="s">
        <v>45</v>
      </c>
      <c r="Q189" s="349"/>
      <c r="R189" s="362" t="s">
        <v>46</v>
      </c>
      <c r="S189" s="168"/>
      <c r="T189" s="497" t="s">
        <v>20</v>
      </c>
      <c r="U189" s="498"/>
      <c r="V189" s="499"/>
      <c r="W189" s="500"/>
      <c r="X189" s="500"/>
      <c r="Y189" s="76"/>
      <c r="Z189" s="36"/>
      <c r="AA189" s="37"/>
      <c r="AB189" s="37"/>
      <c r="AC189" s="48"/>
      <c r="AD189" s="36"/>
      <c r="AE189" s="37"/>
      <c r="AF189" s="37"/>
      <c r="AG189" s="49"/>
      <c r="AH189" s="483">
        <f>IF(V189="賃金で算定",V190+Z190-AD190,0)</f>
        <v>0</v>
      </c>
      <c r="AI189" s="484"/>
      <c r="AJ189" s="484"/>
      <c r="AK189" s="485"/>
      <c r="AL189" s="78"/>
      <c r="AM189" s="79"/>
      <c r="AN189" s="486"/>
      <c r="AO189" s="487"/>
      <c r="AP189" s="487"/>
      <c r="AQ189" s="487"/>
      <c r="AR189" s="487"/>
      <c r="AS189" s="369"/>
      <c r="AT189" s="56"/>
      <c r="AU189" s="56"/>
      <c r="AV189" s="53" t="str">
        <f>IF(OR(O189="",Q189=""),"", IF(O189&lt;20,DATE(O189+118,Q189,IF(S189="",1,S189)),DATE(O189+88,Q189,IF(S189="",1,S189))))</f>
        <v/>
      </c>
      <c r="AW189" s="55" t="str">
        <f>IF(AV189&lt;=設定シート!C$15,"昔",IF(AV189&lt;=設定シート!E$15,"上",IF(AV189&lt;=設定シート!G$15,"中","下")))</f>
        <v>下</v>
      </c>
      <c r="AX189" s="257">
        <f>IF(AV189&lt;=設定シート!$E$36,5,IF(AV189&lt;=設定シート!$I$36,7,IF(AV189&lt;=設定シート!$M$36,9,11)))</f>
        <v>11</v>
      </c>
      <c r="AY189" s="320"/>
      <c r="AZ189" s="318"/>
      <c r="BA189" s="322">
        <f t="shared" ref="BA189" si="87">AN189</f>
        <v>0</v>
      </c>
      <c r="BB189" s="318"/>
      <c r="BC189" s="318"/>
      <c r="BD189" s="209"/>
      <c r="BE189" s="209"/>
      <c r="BL189" s="1"/>
      <c r="BM189" s="1"/>
    </row>
    <row r="190" spans="2:65" s="33" customFormat="1" ht="18" customHeight="1">
      <c r="B190" s="492"/>
      <c r="C190" s="493"/>
      <c r="D190" s="493"/>
      <c r="E190" s="493"/>
      <c r="F190" s="493"/>
      <c r="G190" s="493"/>
      <c r="H190" s="493"/>
      <c r="I190" s="494"/>
      <c r="J190" s="492"/>
      <c r="K190" s="493"/>
      <c r="L190" s="493"/>
      <c r="M190" s="493"/>
      <c r="N190" s="496"/>
      <c r="O190" s="352"/>
      <c r="P190" s="363" t="s">
        <v>45</v>
      </c>
      <c r="Q190" s="350"/>
      <c r="R190" s="363" t="s">
        <v>46</v>
      </c>
      <c r="S190" s="171"/>
      <c r="T190" s="522" t="s">
        <v>21</v>
      </c>
      <c r="U190" s="523"/>
      <c r="V190" s="524"/>
      <c r="W190" s="525"/>
      <c r="X190" s="525"/>
      <c r="Y190" s="526"/>
      <c r="Z190" s="527"/>
      <c r="AA190" s="528"/>
      <c r="AB190" s="528"/>
      <c r="AC190" s="528"/>
      <c r="AD190" s="527">
        <v>0</v>
      </c>
      <c r="AE190" s="528"/>
      <c r="AF190" s="528"/>
      <c r="AG190" s="614"/>
      <c r="AH190" s="472">
        <f>IF(V189="賃金で算定",0,V190+Z190-AD190)</f>
        <v>0</v>
      </c>
      <c r="AI190" s="472"/>
      <c r="AJ190" s="472"/>
      <c r="AK190" s="473"/>
      <c r="AL190" s="479">
        <f>IF(V189="賃金で算定","賃金で算定",IF(OR(V190=0,$F201="",AV189=""),0,IF(AW189="昔",VLOOKUP($F201,労務比率,AX189,FALSE),IF(AW189="上",VLOOKUP($F201,労務比率,AX189,FALSE),IF(AW189="中",VLOOKUP($F201,労務比率,AX189,FALSE),VLOOKUP($F201,労務比率,AX189,FALSE))))))</f>
        <v>0</v>
      </c>
      <c r="AM190" s="480"/>
      <c r="AN190" s="481">
        <f>IF(V189="賃金で算定",0,INT(AH190*AL190/100))</f>
        <v>0</v>
      </c>
      <c r="AO190" s="482"/>
      <c r="AP190" s="482"/>
      <c r="AQ190" s="482"/>
      <c r="AR190" s="482"/>
      <c r="AS190" s="390"/>
      <c r="AT190" s="56"/>
      <c r="AU190" s="56"/>
      <c r="AV190" s="53"/>
      <c r="AW190" s="55"/>
      <c r="AX190" s="257"/>
      <c r="AY190" s="321">
        <f t="shared" ref="AY190" si="88">AH190</f>
        <v>0</v>
      </c>
      <c r="AZ190" s="319">
        <f>IF(AV189&lt;=設定シート!C$85,AH190,IF(AND(AV189&gt;=設定シート!E$85,AV189&lt;=設定シート!G$85),AH190*105/108,AH190))</f>
        <v>0</v>
      </c>
      <c r="BA190" s="316"/>
      <c r="BB190" s="319">
        <f t="shared" ref="BB190" si="89">IF($AL190="賃金で算定",0,INT(AY190*$AL190/100))</f>
        <v>0</v>
      </c>
      <c r="BC190" s="319">
        <f>IF(AY190=AZ190,BB190,AZ190*$AL190/100)</f>
        <v>0</v>
      </c>
      <c r="BD190" s="209"/>
      <c r="BE190" s="209"/>
      <c r="BL190" s="209">
        <f>IF(AY190=AZ190,0,1)</f>
        <v>0</v>
      </c>
      <c r="BM190" s="209" t="str">
        <f>IF(BL190=1,AL190,"")</f>
        <v/>
      </c>
    </row>
    <row r="191" spans="2:65" s="33" customFormat="1" ht="18" customHeight="1">
      <c r="B191" s="489"/>
      <c r="C191" s="490"/>
      <c r="D191" s="490"/>
      <c r="E191" s="490"/>
      <c r="F191" s="490"/>
      <c r="G191" s="490"/>
      <c r="H191" s="490"/>
      <c r="I191" s="491"/>
      <c r="J191" s="489"/>
      <c r="K191" s="490"/>
      <c r="L191" s="490"/>
      <c r="M191" s="490"/>
      <c r="N191" s="495"/>
      <c r="O191" s="351"/>
      <c r="P191" s="362" t="s">
        <v>45</v>
      </c>
      <c r="Q191" s="349"/>
      <c r="R191" s="362" t="s">
        <v>46</v>
      </c>
      <c r="S191" s="168"/>
      <c r="T191" s="497" t="s">
        <v>47</v>
      </c>
      <c r="U191" s="498"/>
      <c r="V191" s="499"/>
      <c r="W191" s="500"/>
      <c r="X191" s="500"/>
      <c r="Y191" s="75"/>
      <c r="Z191" s="40"/>
      <c r="AA191" s="41"/>
      <c r="AB191" s="41"/>
      <c r="AC191" s="42"/>
      <c r="AD191" s="40"/>
      <c r="AE191" s="41"/>
      <c r="AF191" s="41"/>
      <c r="AG191" s="47"/>
      <c r="AH191" s="483">
        <f>IF(V191="賃金で算定",V192+Z192-AD192,0)</f>
        <v>0</v>
      </c>
      <c r="AI191" s="484"/>
      <c r="AJ191" s="484"/>
      <c r="AK191" s="485"/>
      <c r="AL191" s="78"/>
      <c r="AM191" s="79"/>
      <c r="AN191" s="486"/>
      <c r="AO191" s="487"/>
      <c r="AP191" s="487"/>
      <c r="AQ191" s="487"/>
      <c r="AR191" s="487"/>
      <c r="AS191" s="369"/>
      <c r="AT191" s="56"/>
      <c r="AU191" s="56"/>
      <c r="AV191" s="53" t="str">
        <f>IF(OR(O191="",Q191=""),"", IF(O191&lt;20,DATE(O191+118,Q191,IF(S191="",1,S191)),DATE(O191+88,Q191,IF(S191="",1,S191))))</f>
        <v/>
      </c>
      <c r="AW191" s="55" t="str">
        <f>IF(AV191&lt;=設定シート!C$15,"昔",IF(AV191&lt;=設定シート!E$15,"上",IF(AV191&lt;=設定シート!G$15,"中","下")))</f>
        <v>下</v>
      </c>
      <c r="AX191" s="257">
        <f>IF(AV191&lt;=設定シート!$E$36,5,IF(AV191&lt;=設定シート!$I$36,7,IF(AV191&lt;=設定シート!$M$36,9,11)))</f>
        <v>11</v>
      </c>
      <c r="AY191" s="320"/>
      <c r="AZ191" s="318"/>
      <c r="BA191" s="322">
        <f t="shared" ref="BA191" si="90">AN191</f>
        <v>0</v>
      </c>
      <c r="BB191" s="318"/>
      <c r="BC191" s="318"/>
      <c r="BD191" s="209"/>
      <c r="BE191" s="209"/>
      <c r="BL191" s="1"/>
      <c r="BM191" s="1"/>
    </row>
    <row r="192" spans="2:65" s="33" customFormat="1" ht="18" customHeight="1">
      <c r="B192" s="492"/>
      <c r="C192" s="493"/>
      <c r="D192" s="493"/>
      <c r="E192" s="493"/>
      <c r="F192" s="493"/>
      <c r="G192" s="493"/>
      <c r="H192" s="493"/>
      <c r="I192" s="494"/>
      <c r="J192" s="492"/>
      <c r="K192" s="493"/>
      <c r="L192" s="493"/>
      <c r="M192" s="493"/>
      <c r="N192" s="496"/>
      <c r="O192" s="352"/>
      <c r="P192" s="363" t="s">
        <v>45</v>
      </c>
      <c r="Q192" s="350"/>
      <c r="R192" s="363" t="s">
        <v>46</v>
      </c>
      <c r="S192" s="171"/>
      <c r="T192" s="522" t="s">
        <v>48</v>
      </c>
      <c r="U192" s="523"/>
      <c r="V192" s="524"/>
      <c r="W192" s="525"/>
      <c r="X192" s="525"/>
      <c r="Y192" s="526"/>
      <c r="Z192" s="524"/>
      <c r="AA192" s="525"/>
      <c r="AB192" s="525"/>
      <c r="AC192" s="525"/>
      <c r="AD192" s="527">
        <v>0</v>
      </c>
      <c r="AE192" s="528"/>
      <c r="AF192" s="528"/>
      <c r="AG192" s="614"/>
      <c r="AH192" s="472">
        <f>IF(V191="賃金で算定",0,V192+Z192-AD192)</f>
        <v>0</v>
      </c>
      <c r="AI192" s="472"/>
      <c r="AJ192" s="472"/>
      <c r="AK192" s="473"/>
      <c r="AL192" s="479">
        <f>IF(V191="賃金で算定","賃金で算定",IF(OR(V192=0,$F201="",AV191=""),0,IF(AW191="昔",VLOOKUP($F201,労務比率,AX191,FALSE),IF(AW191="上",VLOOKUP($F201,労務比率,AX191,FALSE),IF(AW191="中",VLOOKUP($F201,労務比率,AX191,FALSE),VLOOKUP($F201,労務比率,AX191,FALSE))))))</f>
        <v>0</v>
      </c>
      <c r="AM192" s="480"/>
      <c r="AN192" s="481">
        <f>IF(V191="賃金で算定",0,INT(AH192*AL192/100))</f>
        <v>0</v>
      </c>
      <c r="AO192" s="482"/>
      <c r="AP192" s="482"/>
      <c r="AQ192" s="482"/>
      <c r="AR192" s="482"/>
      <c r="AS192" s="390"/>
      <c r="AT192" s="56"/>
      <c r="AU192" s="56"/>
      <c r="AV192" s="53"/>
      <c r="AW192" s="55"/>
      <c r="AX192" s="257"/>
      <c r="AY192" s="321">
        <f t="shared" ref="AY192" si="91">AH192</f>
        <v>0</v>
      </c>
      <c r="AZ192" s="319">
        <f>IF(AV191&lt;=設定シート!C$85,AH192,IF(AND(AV191&gt;=設定シート!E$85,AV191&lt;=設定シート!G$85),AH192*105/108,AH192))</f>
        <v>0</v>
      </c>
      <c r="BA192" s="316"/>
      <c r="BB192" s="319">
        <f t="shared" ref="BB192" si="92">IF($AL192="賃金で算定",0,INT(AY192*$AL192/100))</f>
        <v>0</v>
      </c>
      <c r="BC192" s="319">
        <f>IF(AY192=AZ192,BB192,AZ192*$AL192/100)</f>
        <v>0</v>
      </c>
      <c r="BD192" s="209"/>
      <c r="BE192" s="209"/>
      <c r="BL192" s="209">
        <f>IF(AY192=AZ192,0,1)</f>
        <v>0</v>
      </c>
      <c r="BM192" s="209" t="str">
        <f>IF(BL192=1,AL192,"")</f>
        <v/>
      </c>
    </row>
    <row r="193" spans="2:65" s="33" customFormat="1" ht="18" customHeight="1">
      <c r="B193" s="489"/>
      <c r="C193" s="490"/>
      <c r="D193" s="490"/>
      <c r="E193" s="490"/>
      <c r="F193" s="490"/>
      <c r="G193" s="490"/>
      <c r="H193" s="490"/>
      <c r="I193" s="491"/>
      <c r="J193" s="489"/>
      <c r="K193" s="490"/>
      <c r="L193" s="490"/>
      <c r="M193" s="490"/>
      <c r="N193" s="495"/>
      <c r="O193" s="351"/>
      <c r="P193" s="362" t="s">
        <v>45</v>
      </c>
      <c r="Q193" s="349"/>
      <c r="R193" s="362" t="s">
        <v>46</v>
      </c>
      <c r="S193" s="168"/>
      <c r="T193" s="497" t="s">
        <v>47</v>
      </c>
      <c r="U193" s="498"/>
      <c r="V193" s="499"/>
      <c r="W193" s="500"/>
      <c r="X193" s="500"/>
      <c r="Y193" s="75"/>
      <c r="Z193" s="40"/>
      <c r="AA193" s="41"/>
      <c r="AB193" s="41"/>
      <c r="AC193" s="42"/>
      <c r="AD193" s="40"/>
      <c r="AE193" s="41"/>
      <c r="AF193" s="41"/>
      <c r="AG193" s="47"/>
      <c r="AH193" s="483">
        <f>IF(V193="賃金で算定",V194+Z194-AD194,0)</f>
        <v>0</v>
      </c>
      <c r="AI193" s="484"/>
      <c r="AJ193" s="484"/>
      <c r="AK193" s="485"/>
      <c r="AL193" s="78"/>
      <c r="AM193" s="79"/>
      <c r="AN193" s="486"/>
      <c r="AO193" s="487"/>
      <c r="AP193" s="487"/>
      <c r="AQ193" s="487"/>
      <c r="AR193" s="487"/>
      <c r="AS193" s="369"/>
      <c r="AT193" s="56"/>
      <c r="AU193" s="56"/>
      <c r="AV193" s="53" t="str">
        <f>IF(OR(O193="",Q193=""),"", IF(O193&lt;20,DATE(O193+118,Q193,IF(S193="",1,S193)),DATE(O193+88,Q193,IF(S193="",1,S193))))</f>
        <v/>
      </c>
      <c r="AW193" s="55" t="str">
        <f>IF(AV193&lt;=設定シート!C$15,"昔",IF(AV193&lt;=設定シート!E$15,"上",IF(AV193&lt;=設定シート!G$15,"中","下")))</f>
        <v>下</v>
      </c>
      <c r="AX193" s="257">
        <f>IF(AV193&lt;=設定シート!$E$36,5,IF(AV193&lt;=設定シート!$I$36,7,IF(AV193&lt;=設定シート!$M$36,9,11)))</f>
        <v>11</v>
      </c>
      <c r="AY193" s="320"/>
      <c r="AZ193" s="318"/>
      <c r="BA193" s="322">
        <f t="shared" ref="BA193" si="93">AN193</f>
        <v>0</v>
      </c>
      <c r="BB193" s="318"/>
      <c r="BC193" s="318"/>
      <c r="BD193" s="209"/>
      <c r="BE193" s="209"/>
      <c r="BL193" s="1"/>
      <c r="BM193" s="1"/>
    </row>
    <row r="194" spans="2:65" s="33" customFormat="1" ht="18" customHeight="1">
      <c r="B194" s="492"/>
      <c r="C194" s="493"/>
      <c r="D194" s="493"/>
      <c r="E194" s="493"/>
      <c r="F194" s="493"/>
      <c r="G194" s="493"/>
      <c r="H194" s="493"/>
      <c r="I194" s="494"/>
      <c r="J194" s="492"/>
      <c r="K194" s="493"/>
      <c r="L194" s="493"/>
      <c r="M194" s="493"/>
      <c r="N194" s="496"/>
      <c r="O194" s="352"/>
      <c r="P194" s="363" t="s">
        <v>45</v>
      </c>
      <c r="Q194" s="350"/>
      <c r="R194" s="363" t="s">
        <v>46</v>
      </c>
      <c r="S194" s="171"/>
      <c r="T194" s="522" t="s">
        <v>48</v>
      </c>
      <c r="U194" s="523"/>
      <c r="V194" s="524"/>
      <c r="W194" s="525"/>
      <c r="X194" s="525"/>
      <c r="Y194" s="526"/>
      <c r="Z194" s="524"/>
      <c r="AA194" s="525"/>
      <c r="AB194" s="525"/>
      <c r="AC194" s="525"/>
      <c r="AD194" s="527">
        <v>0</v>
      </c>
      <c r="AE194" s="528"/>
      <c r="AF194" s="528"/>
      <c r="AG194" s="614"/>
      <c r="AH194" s="472">
        <f>IF(V193="賃金で算定",0,V194+Z194-AD194)</f>
        <v>0</v>
      </c>
      <c r="AI194" s="472"/>
      <c r="AJ194" s="472"/>
      <c r="AK194" s="473"/>
      <c r="AL194" s="479">
        <f>IF(V193="賃金で算定","賃金で算定",IF(OR(V194=0,$F201="",AV193=""),0,IF(AW193="昔",VLOOKUP($F201,労務比率,AX193,FALSE),IF(AW193="上",VLOOKUP($F201,労務比率,AX193,FALSE),IF(AW193="中",VLOOKUP($F201,労務比率,AX193,FALSE),VLOOKUP($F201,労務比率,AX193,FALSE))))))</f>
        <v>0</v>
      </c>
      <c r="AM194" s="480"/>
      <c r="AN194" s="481">
        <f>IF(V193="賃金で算定",0,INT(AH194*AL194/100))</f>
        <v>0</v>
      </c>
      <c r="AO194" s="482"/>
      <c r="AP194" s="482"/>
      <c r="AQ194" s="482"/>
      <c r="AR194" s="482"/>
      <c r="AS194" s="390"/>
      <c r="AT194" s="56"/>
      <c r="AU194" s="56"/>
      <c r="AV194" s="53"/>
      <c r="AW194" s="55"/>
      <c r="AX194" s="257"/>
      <c r="AY194" s="321">
        <f t="shared" ref="AY194" si="94">AH194</f>
        <v>0</v>
      </c>
      <c r="AZ194" s="319">
        <f>IF(AV193&lt;=設定シート!C$85,AH194,IF(AND(AV193&gt;=設定シート!E$85,AV193&lt;=設定シート!G$85),AH194*105/108,AH194))</f>
        <v>0</v>
      </c>
      <c r="BA194" s="316"/>
      <c r="BB194" s="319">
        <f t="shared" ref="BB194" si="95">IF($AL194="賃金で算定",0,INT(AY194*$AL194/100))</f>
        <v>0</v>
      </c>
      <c r="BC194" s="319">
        <f>IF(AY194=AZ194,BB194,AZ194*$AL194/100)</f>
        <v>0</v>
      </c>
      <c r="BD194" s="209"/>
      <c r="BE194" s="209"/>
      <c r="BL194" s="209">
        <f>IF(AY194=AZ194,0,1)</f>
        <v>0</v>
      </c>
      <c r="BM194" s="209" t="str">
        <f>IF(BL194=1,AL194,"")</f>
        <v/>
      </c>
    </row>
    <row r="195" spans="2:65" s="33" customFormat="1" ht="18" customHeight="1">
      <c r="B195" s="489"/>
      <c r="C195" s="490"/>
      <c r="D195" s="490"/>
      <c r="E195" s="490"/>
      <c r="F195" s="490"/>
      <c r="G195" s="490"/>
      <c r="H195" s="490"/>
      <c r="I195" s="491"/>
      <c r="J195" s="489"/>
      <c r="K195" s="490"/>
      <c r="L195" s="490"/>
      <c r="M195" s="490"/>
      <c r="N195" s="495"/>
      <c r="O195" s="351"/>
      <c r="P195" s="362" t="s">
        <v>45</v>
      </c>
      <c r="Q195" s="349"/>
      <c r="R195" s="362" t="s">
        <v>46</v>
      </c>
      <c r="S195" s="168"/>
      <c r="T195" s="497" t="s">
        <v>20</v>
      </c>
      <c r="U195" s="498"/>
      <c r="V195" s="499"/>
      <c r="W195" s="500"/>
      <c r="X195" s="500"/>
      <c r="Y195" s="75"/>
      <c r="Z195" s="40"/>
      <c r="AA195" s="41"/>
      <c r="AB195" s="41"/>
      <c r="AC195" s="42"/>
      <c r="AD195" s="40"/>
      <c r="AE195" s="41"/>
      <c r="AF195" s="41"/>
      <c r="AG195" s="47"/>
      <c r="AH195" s="483">
        <f>IF(V195="賃金で算定",V196+Z196-AD196,0)</f>
        <v>0</v>
      </c>
      <c r="AI195" s="484"/>
      <c r="AJ195" s="484"/>
      <c r="AK195" s="485"/>
      <c r="AL195" s="78"/>
      <c r="AM195" s="79"/>
      <c r="AN195" s="486"/>
      <c r="AO195" s="487"/>
      <c r="AP195" s="487"/>
      <c r="AQ195" s="487"/>
      <c r="AR195" s="487"/>
      <c r="AS195" s="369"/>
      <c r="AT195" s="56"/>
      <c r="AU195" s="56"/>
      <c r="AV195" s="53" t="str">
        <f>IF(OR(O195="",Q195=""),"", IF(O195&lt;20,DATE(O195+118,Q195,IF(S195="",1,S195)),DATE(O195+88,Q195,IF(S195="",1,S195))))</f>
        <v/>
      </c>
      <c r="AW195" s="55" t="str">
        <f>IF(AV195&lt;=設定シート!C$15,"昔",IF(AV195&lt;=設定シート!E$15,"上",IF(AV195&lt;=設定シート!G$15,"中","下")))</f>
        <v>下</v>
      </c>
      <c r="AX195" s="257">
        <f>IF(AV195&lt;=設定シート!$E$36,5,IF(AV195&lt;=設定シート!$I$36,7,IF(AV195&lt;=設定シート!$M$36,9,11)))</f>
        <v>11</v>
      </c>
      <c r="AY195" s="320"/>
      <c r="AZ195" s="318"/>
      <c r="BA195" s="322">
        <f t="shared" ref="BA195" si="96">AN195</f>
        <v>0</v>
      </c>
      <c r="BB195" s="318"/>
      <c r="BC195" s="318"/>
      <c r="BD195" s="209"/>
      <c r="BE195" s="209"/>
      <c r="BL195" s="1"/>
      <c r="BM195" s="1"/>
    </row>
    <row r="196" spans="2:65" s="33" customFormat="1" ht="18" customHeight="1">
      <c r="B196" s="492"/>
      <c r="C196" s="493"/>
      <c r="D196" s="493"/>
      <c r="E196" s="493"/>
      <c r="F196" s="493"/>
      <c r="G196" s="493"/>
      <c r="H196" s="493"/>
      <c r="I196" s="494"/>
      <c r="J196" s="492"/>
      <c r="K196" s="493"/>
      <c r="L196" s="493"/>
      <c r="M196" s="493"/>
      <c r="N196" s="496"/>
      <c r="O196" s="352"/>
      <c r="P196" s="363" t="s">
        <v>45</v>
      </c>
      <c r="Q196" s="350"/>
      <c r="R196" s="363" t="s">
        <v>46</v>
      </c>
      <c r="S196" s="171"/>
      <c r="T196" s="522" t="s">
        <v>21</v>
      </c>
      <c r="U196" s="523"/>
      <c r="V196" s="524"/>
      <c r="W196" s="525"/>
      <c r="X196" s="525"/>
      <c r="Y196" s="526"/>
      <c r="Z196" s="524"/>
      <c r="AA196" s="525"/>
      <c r="AB196" s="525"/>
      <c r="AC196" s="525"/>
      <c r="AD196" s="527">
        <v>0</v>
      </c>
      <c r="AE196" s="528"/>
      <c r="AF196" s="528"/>
      <c r="AG196" s="614"/>
      <c r="AH196" s="472">
        <f>IF(V195="賃金で算定",0,V196+Z196-AD196)</f>
        <v>0</v>
      </c>
      <c r="AI196" s="472"/>
      <c r="AJ196" s="472"/>
      <c r="AK196" s="473"/>
      <c r="AL196" s="479">
        <f>IF(V195="賃金で算定","賃金で算定",IF(OR(V196=0,$F201="",AV195=""),0,IF(AW195="昔",VLOOKUP($F201,労務比率,AX195,FALSE),IF(AW195="上",VLOOKUP($F201,労務比率,AX195,FALSE),IF(AW195="中",VLOOKUP($F201,労務比率,AX195,FALSE),VLOOKUP($F201,労務比率,AX195,FALSE))))))</f>
        <v>0</v>
      </c>
      <c r="AM196" s="480"/>
      <c r="AN196" s="481">
        <f>IF(V195="賃金で算定",0,INT(AH196*AL196/100))</f>
        <v>0</v>
      </c>
      <c r="AO196" s="482"/>
      <c r="AP196" s="482"/>
      <c r="AQ196" s="482"/>
      <c r="AR196" s="482"/>
      <c r="AS196" s="390"/>
      <c r="AT196" s="56"/>
      <c r="AU196" s="56"/>
      <c r="AV196" s="53"/>
      <c r="AW196" s="55"/>
      <c r="AX196" s="257"/>
      <c r="AY196" s="321">
        <f t="shared" ref="AY196" si="97">AH196</f>
        <v>0</v>
      </c>
      <c r="AZ196" s="319">
        <f>IF(AV195&lt;=設定シート!C$85,AH196,IF(AND(AV195&gt;=設定シート!E$85,AV195&lt;=設定シート!G$85),AH196*105/108,AH196))</f>
        <v>0</v>
      </c>
      <c r="BA196" s="316"/>
      <c r="BB196" s="319">
        <f t="shared" ref="BB196" si="98">IF($AL196="賃金で算定",0,INT(AY196*$AL196/100))</f>
        <v>0</v>
      </c>
      <c r="BC196" s="319">
        <f>IF(AY196=AZ196,BB196,AZ196*$AL196/100)</f>
        <v>0</v>
      </c>
      <c r="BD196" s="209"/>
      <c r="BE196" s="209"/>
      <c r="BL196" s="209">
        <f>IF(AY196=AZ196,0,1)</f>
        <v>0</v>
      </c>
      <c r="BM196" s="209" t="str">
        <f>IF(BL196=1,AL196,"")</f>
        <v/>
      </c>
    </row>
    <row r="197" spans="2:65" s="33" customFormat="1" ht="18" customHeight="1">
      <c r="B197" s="489"/>
      <c r="C197" s="490"/>
      <c r="D197" s="490"/>
      <c r="E197" s="490"/>
      <c r="F197" s="490"/>
      <c r="G197" s="490"/>
      <c r="H197" s="490"/>
      <c r="I197" s="491"/>
      <c r="J197" s="489"/>
      <c r="K197" s="490"/>
      <c r="L197" s="490"/>
      <c r="M197" s="490"/>
      <c r="N197" s="495"/>
      <c r="O197" s="351"/>
      <c r="P197" s="362" t="s">
        <v>45</v>
      </c>
      <c r="Q197" s="349"/>
      <c r="R197" s="362" t="s">
        <v>46</v>
      </c>
      <c r="S197" s="168"/>
      <c r="T197" s="497" t="s">
        <v>47</v>
      </c>
      <c r="U197" s="498"/>
      <c r="V197" s="499"/>
      <c r="W197" s="500"/>
      <c r="X197" s="500"/>
      <c r="Y197" s="75"/>
      <c r="Z197" s="40"/>
      <c r="AA197" s="41"/>
      <c r="AB197" s="41"/>
      <c r="AC197" s="42"/>
      <c r="AD197" s="40"/>
      <c r="AE197" s="41"/>
      <c r="AF197" s="41"/>
      <c r="AG197" s="47"/>
      <c r="AH197" s="483">
        <f>IF(V197="賃金で算定",V198+Z198-AD198,0)</f>
        <v>0</v>
      </c>
      <c r="AI197" s="484"/>
      <c r="AJ197" s="484"/>
      <c r="AK197" s="485"/>
      <c r="AL197" s="78"/>
      <c r="AM197" s="79"/>
      <c r="AN197" s="486"/>
      <c r="AO197" s="487"/>
      <c r="AP197" s="487"/>
      <c r="AQ197" s="487"/>
      <c r="AR197" s="487"/>
      <c r="AS197" s="369"/>
      <c r="AT197" s="56"/>
      <c r="AU197" s="56"/>
      <c r="AV197" s="53" t="str">
        <f>IF(OR(O197="",Q197=""),"", IF(O197&lt;20,DATE(O197+118,Q197,IF(S197="",1,S197)),DATE(O197+88,Q197,IF(S197="",1,S197))))</f>
        <v/>
      </c>
      <c r="AW197" s="55" t="str">
        <f>IF(AV197&lt;=設定シート!C$15,"昔",IF(AV197&lt;=設定シート!E$15,"上",IF(AV197&lt;=設定シート!G$15,"中","下")))</f>
        <v>下</v>
      </c>
      <c r="AX197" s="257">
        <f>IF(AV197&lt;=設定シート!$E$36,5,IF(AV197&lt;=設定シート!$I$36,7,IF(AV197&lt;=設定シート!$M$36,9,11)))</f>
        <v>11</v>
      </c>
      <c r="AY197" s="320"/>
      <c r="AZ197" s="318"/>
      <c r="BA197" s="322">
        <f t="shared" ref="BA197" si="99">AN197</f>
        <v>0</v>
      </c>
      <c r="BB197" s="318"/>
      <c r="BC197" s="318"/>
      <c r="BD197" s="209"/>
      <c r="BE197" s="209"/>
      <c r="BL197" s="1"/>
      <c r="BM197" s="1"/>
    </row>
    <row r="198" spans="2:65" s="33" customFormat="1" ht="18" customHeight="1">
      <c r="B198" s="492"/>
      <c r="C198" s="493"/>
      <c r="D198" s="493"/>
      <c r="E198" s="493"/>
      <c r="F198" s="493"/>
      <c r="G198" s="493"/>
      <c r="H198" s="493"/>
      <c r="I198" s="494"/>
      <c r="J198" s="492"/>
      <c r="K198" s="493"/>
      <c r="L198" s="493"/>
      <c r="M198" s="493"/>
      <c r="N198" s="496"/>
      <c r="O198" s="352"/>
      <c r="P198" s="363" t="s">
        <v>45</v>
      </c>
      <c r="Q198" s="350"/>
      <c r="R198" s="363" t="s">
        <v>46</v>
      </c>
      <c r="S198" s="171"/>
      <c r="T198" s="522" t="s">
        <v>48</v>
      </c>
      <c r="U198" s="523"/>
      <c r="V198" s="524"/>
      <c r="W198" s="525"/>
      <c r="X198" s="525"/>
      <c r="Y198" s="526"/>
      <c r="Z198" s="524"/>
      <c r="AA198" s="525"/>
      <c r="AB198" s="525"/>
      <c r="AC198" s="525"/>
      <c r="AD198" s="527">
        <v>0</v>
      </c>
      <c r="AE198" s="528"/>
      <c r="AF198" s="528"/>
      <c r="AG198" s="614"/>
      <c r="AH198" s="472">
        <f>IF(V197="賃金で算定",0,V198+Z198-AD198)</f>
        <v>0</v>
      </c>
      <c r="AI198" s="472"/>
      <c r="AJ198" s="472"/>
      <c r="AK198" s="473"/>
      <c r="AL198" s="479">
        <f>IF(V197="賃金で算定","賃金で算定",IF(OR(V198=0,$F201="",AV197=""),0,IF(AW197="昔",VLOOKUP($F201,労務比率,AX197,FALSE),IF(AW197="上",VLOOKUP($F201,労務比率,AX197,FALSE),IF(AW197="中",VLOOKUP($F201,労務比率,AX197,FALSE),VLOOKUP($F201,労務比率,AX197,FALSE))))))</f>
        <v>0</v>
      </c>
      <c r="AM198" s="480"/>
      <c r="AN198" s="481">
        <f>IF(V197="賃金で算定",0,INT(AH198*AL198/100))</f>
        <v>0</v>
      </c>
      <c r="AO198" s="482"/>
      <c r="AP198" s="482"/>
      <c r="AQ198" s="482"/>
      <c r="AR198" s="482"/>
      <c r="AS198" s="390"/>
      <c r="AT198" s="56"/>
      <c r="AU198" s="56"/>
      <c r="AV198" s="53"/>
      <c r="AW198" s="55"/>
      <c r="AX198" s="257"/>
      <c r="AY198" s="321">
        <f t="shared" ref="AY198" si="100">AH198</f>
        <v>0</v>
      </c>
      <c r="AZ198" s="319">
        <f>IF(AV197&lt;=設定シート!C$85,AH198,IF(AND(AV197&gt;=設定シート!E$85,AV197&lt;=設定シート!G$85),AH198*105/108,AH198))</f>
        <v>0</v>
      </c>
      <c r="BA198" s="316"/>
      <c r="BB198" s="319">
        <f t="shared" ref="BB198" si="101">IF($AL198="賃金で算定",0,INT(AY198*$AL198/100))</f>
        <v>0</v>
      </c>
      <c r="BC198" s="319">
        <f>IF(AY198=AZ198,BB198,AZ198*$AL198/100)</f>
        <v>0</v>
      </c>
      <c r="BD198" s="209"/>
      <c r="BE198" s="209"/>
      <c r="BL198" s="209">
        <f>IF(AY198=AZ198,0,1)</f>
        <v>0</v>
      </c>
      <c r="BM198" s="209" t="str">
        <f>IF(BL198=1,AL198,"")</f>
        <v/>
      </c>
    </row>
    <row r="199" spans="2:65" s="33" customFormat="1" ht="18" customHeight="1">
      <c r="B199" s="489"/>
      <c r="C199" s="490"/>
      <c r="D199" s="490"/>
      <c r="E199" s="490"/>
      <c r="F199" s="490"/>
      <c r="G199" s="490"/>
      <c r="H199" s="490"/>
      <c r="I199" s="491"/>
      <c r="J199" s="489"/>
      <c r="K199" s="490"/>
      <c r="L199" s="490"/>
      <c r="M199" s="490"/>
      <c r="N199" s="495"/>
      <c r="O199" s="351"/>
      <c r="P199" s="362" t="s">
        <v>45</v>
      </c>
      <c r="Q199" s="349"/>
      <c r="R199" s="362" t="s">
        <v>46</v>
      </c>
      <c r="S199" s="168"/>
      <c r="T199" s="497" t="s">
        <v>47</v>
      </c>
      <c r="U199" s="498"/>
      <c r="V199" s="499"/>
      <c r="W199" s="500"/>
      <c r="X199" s="500"/>
      <c r="Y199" s="75"/>
      <c r="Z199" s="40"/>
      <c r="AA199" s="41"/>
      <c r="AB199" s="41"/>
      <c r="AC199" s="42"/>
      <c r="AD199" s="40"/>
      <c r="AE199" s="41"/>
      <c r="AF199" s="41"/>
      <c r="AG199" s="47"/>
      <c r="AH199" s="483">
        <f>IF(V199="賃金で算定",V200+Z200-AD200,0)</f>
        <v>0</v>
      </c>
      <c r="AI199" s="484"/>
      <c r="AJ199" s="484"/>
      <c r="AK199" s="485"/>
      <c r="AL199" s="78"/>
      <c r="AM199" s="79"/>
      <c r="AN199" s="486"/>
      <c r="AO199" s="487"/>
      <c r="AP199" s="487"/>
      <c r="AQ199" s="487"/>
      <c r="AR199" s="487"/>
      <c r="AS199" s="369"/>
      <c r="AT199" s="56"/>
      <c r="AU199" s="56"/>
      <c r="AV199" s="53" t="str">
        <f>IF(OR(O199="",Q199=""),"", IF(O199&lt;20,DATE(O199+118,Q199,IF(S199="",1,S199)),DATE(O199+88,Q199,IF(S199="",1,S199))))</f>
        <v/>
      </c>
      <c r="AW199" s="55" t="str">
        <f>IF(AV199&lt;=設定シート!C$15,"昔",IF(AV199&lt;=設定シート!E$15,"上",IF(AV199&lt;=設定シート!G$15,"中","下")))</f>
        <v>下</v>
      </c>
      <c r="AX199" s="257">
        <f>IF(AV199&lt;=設定シート!$E$36,5,IF(AV199&lt;=設定シート!$I$36,7,IF(AV199&lt;=設定シート!$M$36,9,11)))</f>
        <v>11</v>
      </c>
      <c r="AY199" s="320"/>
      <c r="AZ199" s="318"/>
      <c r="BA199" s="322">
        <f t="shared" ref="BA199" si="102">AN199</f>
        <v>0</v>
      </c>
      <c r="BB199" s="318"/>
      <c r="BC199" s="318"/>
      <c r="BD199" s="209"/>
      <c r="BE199" s="209"/>
      <c r="BL199" s="1"/>
      <c r="BM199" s="1"/>
    </row>
    <row r="200" spans="2:65" s="33" customFormat="1" ht="18" customHeight="1">
      <c r="B200" s="492"/>
      <c r="C200" s="493"/>
      <c r="D200" s="493"/>
      <c r="E200" s="493"/>
      <c r="F200" s="493"/>
      <c r="G200" s="493"/>
      <c r="H200" s="493"/>
      <c r="I200" s="494"/>
      <c r="J200" s="492"/>
      <c r="K200" s="493"/>
      <c r="L200" s="493"/>
      <c r="M200" s="493"/>
      <c r="N200" s="496"/>
      <c r="O200" s="352"/>
      <c r="P200" s="363" t="s">
        <v>45</v>
      </c>
      <c r="Q200" s="350"/>
      <c r="R200" s="363" t="s">
        <v>46</v>
      </c>
      <c r="S200" s="171"/>
      <c r="T200" s="522" t="s">
        <v>48</v>
      </c>
      <c r="U200" s="523"/>
      <c r="V200" s="524"/>
      <c r="W200" s="525"/>
      <c r="X200" s="525"/>
      <c r="Y200" s="526"/>
      <c r="Z200" s="524"/>
      <c r="AA200" s="525"/>
      <c r="AB200" s="525"/>
      <c r="AC200" s="525"/>
      <c r="AD200" s="527">
        <v>0</v>
      </c>
      <c r="AE200" s="528"/>
      <c r="AF200" s="528"/>
      <c r="AG200" s="614"/>
      <c r="AH200" s="476">
        <f>IF(V199="賃金で算定",0,V200+Z200-AD200)</f>
        <v>0</v>
      </c>
      <c r="AI200" s="477"/>
      <c r="AJ200" s="477"/>
      <c r="AK200" s="478"/>
      <c r="AL200" s="479">
        <f>IF(V199="賃金で算定","賃金で算定",IF(OR(V200=0,$F201="",AV199=""),0,IF(AW199="昔",VLOOKUP($F201,労務比率,AX199,FALSE),IF(AW199="上",VLOOKUP($F201,労務比率,AX199,FALSE),IF(AW199="中",VLOOKUP($F201,労務比率,AX199,FALSE),VLOOKUP($F201,労務比率,AX199,FALSE))))))</f>
        <v>0</v>
      </c>
      <c r="AM200" s="480"/>
      <c r="AN200" s="481">
        <f>IF(V199="賃金で算定",0,INT(AH200*AL200/100))</f>
        <v>0</v>
      </c>
      <c r="AO200" s="482"/>
      <c r="AP200" s="482"/>
      <c r="AQ200" s="482"/>
      <c r="AR200" s="482"/>
      <c r="AS200" s="390"/>
      <c r="AT200" s="56"/>
      <c r="AU200" s="56"/>
      <c r="AV200" s="53"/>
      <c r="AW200" s="55"/>
      <c r="AX200" s="257"/>
      <c r="AY200" s="321">
        <f t="shared" ref="AY200" si="103">AH200</f>
        <v>0</v>
      </c>
      <c r="AZ200" s="319">
        <f>IF(AV199&lt;=設定シート!C$85,AH200,IF(AND(AV199&gt;=設定シート!E$85,AV199&lt;=設定シート!G$85),AH200*105/108,AH200))</f>
        <v>0</v>
      </c>
      <c r="BA200" s="316"/>
      <c r="BB200" s="319">
        <f t="shared" ref="BB200" si="104">IF($AL200="賃金で算定",0,INT(AY200*$AL200/100))</f>
        <v>0</v>
      </c>
      <c r="BC200" s="319">
        <f>IF(AY200=AZ200,BB200,AZ200*$AL200/100)</f>
        <v>0</v>
      </c>
      <c r="BD200" s="209"/>
      <c r="BE200" s="209"/>
      <c r="BL200" s="209">
        <f>IF(AY200=AZ200,0,1)</f>
        <v>0</v>
      </c>
      <c r="BM200" s="209" t="str">
        <f>IF(BL200=1,AL200,"")</f>
        <v/>
      </c>
    </row>
    <row r="201" spans="2:65" s="33" customFormat="1" ht="18" customHeight="1">
      <c r="B201" s="501" t="s">
        <v>113</v>
      </c>
      <c r="C201" s="502"/>
      <c r="D201" s="502"/>
      <c r="E201" s="503"/>
      <c r="F201" s="510"/>
      <c r="G201" s="511"/>
      <c r="H201" s="511"/>
      <c r="I201" s="511"/>
      <c r="J201" s="511"/>
      <c r="K201" s="511"/>
      <c r="L201" s="511"/>
      <c r="M201" s="511"/>
      <c r="N201" s="512"/>
      <c r="O201" s="501" t="s">
        <v>49</v>
      </c>
      <c r="P201" s="502"/>
      <c r="Q201" s="502"/>
      <c r="R201" s="502"/>
      <c r="S201" s="502"/>
      <c r="T201" s="502"/>
      <c r="U201" s="503"/>
      <c r="V201" s="519">
        <f>AH201</f>
        <v>0</v>
      </c>
      <c r="W201" s="520"/>
      <c r="X201" s="520"/>
      <c r="Y201" s="521"/>
      <c r="Z201" s="290"/>
      <c r="AA201" s="291"/>
      <c r="AB201" s="291"/>
      <c r="AC201" s="42"/>
      <c r="AD201" s="290"/>
      <c r="AE201" s="291"/>
      <c r="AF201" s="291"/>
      <c r="AG201" s="42"/>
      <c r="AH201" s="483">
        <f>AH183+AH185+AH187+AH189+AH191+AH193+AH195+AH197+AH199</f>
        <v>0</v>
      </c>
      <c r="AI201" s="484"/>
      <c r="AJ201" s="484"/>
      <c r="AK201" s="485"/>
      <c r="AL201" s="68"/>
      <c r="AM201" s="69"/>
      <c r="AN201" s="519">
        <f>AN183+AN185+AN187+AN189+AN191+AN193+AN195+AN197+AN199</f>
        <v>0</v>
      </c>
      <c r="AO201" s="520"/>
      <c r="AP201" s="520"/>
      <c r="AQ201" s="520"/>
      <c r="AR201" s="520"/>
      <c r="AS201" s="369"/>
      <c r="AT201" s="56"/>
      <c r="AU201" s="56"/>
      <c r="AW201" s="55"/>
      <c r="AX201" s="257"/>
      <c r="AY201" s="320"/>
      <c r="AZ201" s="323"/>
      <c r="BA201" s="330">
        <f>BA183+BA185+BA187+BA189+BA191+BA193+BA195+BA197+BA199</f>
        <v>0</v>
      </c>
      <c r="BB201" s="331">
        <f>BB184+BB186+BB188+BB190+BB192+BB194+BB196+BB198+BB200</f>
        <v>0</v>
      </c>
      <c r="BC201" s="331">
        <f>SUMIF(BL184:BL200,0,BC184:BC200)+ROUNDDOWN(ROUNDDOWN(BL201*105/108,0)*BM201/100,0)</f>
        <v>0</v>
      </c>
      <c r="BD201" s="209"/>
      <c r="BE201" s="209"/>
      <c r="BL201" s="209">
        <f>SUMIF(BL184:BL200,1,AH184:AK200)</f>
        <v>0</v>
      </c>
      <c r="BM201" s="209">
        <f>IF(COUNT(BM184:BM200)=0,0,SUM(BM184:BM200)/COUNT(BM184:BM200))</f>
        <v>0</v>
      </c>
    </row>
    <row r="202" spans="2:65" s="33" customFormat="1" ht="18" customHeight="1">
      <c r="B202" s="504"/>
      <c r="C202" s="505"/>
      <c r="D202" s="505"/>
      <c r="E202" s="506"/>
      <c r="F202" s="513"/>
      <c r="G202" s="514"/>
      <c r="H202" s="514"/>
      <c r="I202" s="514"/>
      <c r="J202" s="514"/>
      <c r="K202" s="514"/>
      <c r="L202" s="514"/>
      <c r="M202" s="514"/>
      <c r="N202" s="515"/>
      <c r="O202" s="504"/>
      <c r="P202" s="505"/>
      <c r="Q202" s="505"/>
      <c r="R202" s="505"/>
      <c r="S202" s="505"/>
      <c r="T202" s="505"/>
      <c r="U202" s="506"/>
      <c r="V202" s="471">
        <f>V184+V186+V188+V190+V192+V194+V196+V198+V200-V201</f>
        <v>0</v>
      </c>
      <c r="W202" s="472"/>
      <c r="X202" s="472"/>
      <c r="Y202" s="473"/>
      <c r="Z202" s="471">
        <f>Z184+Z186+Z188+Z190+Z192+Z194+Z196+Z198+Z200</f>
        <v>0</v>
      </c>
      <c r="AA202" s="472"/>
      <c r="AB202" s="472"/>
      <c r="AC202" s="472"/>
      <c r="AD202" s="471">
        <f>AD184+AD186+AD188+AD190+AD192+AD194+AD196+AD198+AD200</f>
        <v>0</v>
      </c>
      <c r="AE202" s="472"/>
      <c r="AF202" s="472"/>
      <c r="AG202" s="472"/>
      <c r="AH202" s="471">
        <f>AY202</f>
        <v>0</v>
      </c>
      <c r="AI202" s="472"/>
      <c r="AJ202" s="472"/>
      <c r="AK202" s="472"/>
      <c r="AL202" s="373"/>
      <c r="AM202" s="374"/>
      <c r="AN202" s="474">
        <f>BB202</f>
        <v>0</v>
      </c>
      <c r="AO202" s="475"/>
      <c r="AP202" s="475"/>
      <c r="AQ202" s="475"/>
      <c r="AR202" s="475"/>
      <c r="AS202" s="391"/>
      <c r="AT202" s="56"/>
      <c r="AU202" s="56"/>
      <c r="AW202" s="55"/>
      <c r="AX202" s="257"/>
      <c r="AY202" s="326">
        <f>AY184+AY186+AY188+AY190+AY192+AY194+AY196+AY198+AY200</f>
        <v>0</v>
      </c>
      <c r="AZ202" s="328"/>
      <c r="BA202" s="328"/>
      <c r="BB202" s="324">
        <f>BB201</f>
        <v>0</v>
      </c>
      <c r="BC202" s="332"/>
      <c r="BD202" s="209"/>
      <c r="BE202" s="209"/>
    </row>
    <row r="203" spans="2:65" s="33" customFormat="1" ht="18" customHeight="1">
      <c r="B203" s="507"/>
      <c r="C203" s="508"/>
      <c r="D203" s="508"/>
      <c r="E203" s="509"/>
      <c r="F203" s="516"/>
      <c r="G203" s="517"/>
      <c r="H203" s="517"/>
      <c r="I203" s="517"/>
      <c r="J203" s="517"/>
      <c r="K203" s="517"/>
      <c r="L203" s="517"/>
      <c r="M203" s="517"/>
      <c r="N203" s="518"/>
      <c r="O203" s="507"/>
      <c r="P203" s="508"/>
      <c r="Q203" s="508"/>
      <c r="R203" s="508"/>
      <c r="S203" s="508"/>
      <c r="T203" s="508"/>
      <c r="U203" s="509"/>
      <c r="V203" s="476"/>
      <c r="W203" s="477"/>
      <c r="X203" s="477"/>
      <c r="Y203" s="478"/>
      <c r="Z203" s="476"/>
      <c r="AA203" s="477"/>
      <c r="AB203" s="477"/>
      <c r="AC203" s="477"/>
      <c r="AD203" s="476"/>
      <c r="AE203" s="477"/>
      <c r="AF203" s="477"/>
      <c r="AG203" s="477"/>
      <c r="AH203" s="476">
        <f>AZ203</f>
        <v>0</v>
      </c>
      <c r="AI203" s="477"/>
      <c r="AJ203" s="477"/>
      <c r="AK203" s="478"/>
      <c r="AL203" s="371"/>
      <c r="AM203" s="372"/>
      <c r="AN203" s="481">
        <f>BC203</f>
        <v>0</v>
      </c>
      <c r="AO203" s="482"/>
      <c r="AP203" s="482"/>
      <c r="AQ203" s="482"/>
      <c r="AR203" s="482"/>
      <c r="AS203" s="390"/>
      <c r="AT203" s="56"/>
      <c r="AU203" s="173"/>
      <c r="AW203" s="55"/>
      <c r="AX203" s="257"/>
      <c r="AY203" s="327"/>
      <c r="AZ203" s="329">
        <f>IF(AZ184+AZ186+AZ188+AZ190+AZ192+AZ194+AZ196+AZ198+AZ200=AY202,0,ROUNDDOWN(AZ184+AZ186+AZ188+AZ190+AZ192+AZ194+AZ196+AZ198+AZ200,0))</f>
        <v>0</v>
      </c>
      <c r="BA203" s="325"/>
      <c r="BB203" s="325"/>
      <c r="BC203" s="329">
        <f>IF(BC201=BB202,0,BC201)</f>
        <v>0</v>
      </c>
      <c r="BD203" s="209"/>
      <c r="BE203" s="209"/>
    </row>
    <row r="204" spans="2:65" s="33" customFormat="1" ht="18" customHeight="1">
      <c r="AD204" s="1" t="str">
        <f>IF(AND($F201="",$V201+$V202&gt;0),"事業の種類を選択してください。","")</f>
        <v/>
      </c>
      <c r="AE204" s="1"/>
      <c r="AF204" s="1"/>
      <c r="AG204" s="1"/>
      <c r="AH204" s="1"/>
      <c r="AI204" s="1"/>
      <c r="AJ204" s="1"/>
      <c r="AK204" s="1"/>
      <c r="AL204" s="392"/>
      <c r="AM204" s="392"/>
      <c r="AN204" s="488">
        <f>IF(AN201=0,0,AN201+IF(AN203=0,AN202,AN203))</f>
        <v>0</v>
      </c>
      <c r="AO204" s="488"/>
      <c r="AP204" s="488"/>
      <c r="AQ204" s="488"/>
      <c r="AR204" s="488"/>
      <c r="AS204" s="83"/>
      <c r="AT204" s="56"/>
      <c r="AU204" s="56"/>
      <c r="AW204" s="55"/>
      <c r="AX204" s="257"/>
      <c r="AY204" s="257"/>
      <c r="AZ204" s="257"/>
      <c r="BA204" s="257"/>
      <c r="BB204" s="257"/>
      <c r="BC204" s="257"/>
      <c r="BD204" s="209"/>
      <c r="BE204" s="209"/>
    </row>
    <row r="205" spans="2:65" s="33" customFormat="1" ht="31.5" customHeight="1">
      <c r="AL205" s="81"/>
      <c r="AM205" s="81"/>
      <c r="AN205" s="393"/>
      <c r="AO205" s="393"/>
      <c r="AP205" s="393"/>
      <c r="AQ205" s="393"/>
      <c r="AR205" s="393"/>
      <c r="AS205" s="83"/>
      <c r="AT205" s="56"/>
      <c r="AU205" s="56"/>
      <c r="AW205" s="55"/>
      <c r="AX205" s="257"/>
      <c r="AY205" s="257"/>
      <c r="AZ205" s="257"/>
      <c r="BA205" s="257"/>
      <c r="BB205" s="257"/>
      <c r="BC205" s="257"/>
      <c r="BD205" s="209"/>
      <c r="BE205" s="209"/>
    </row>
    <row r="206" spans="2:65" s="33" customFormat="1" ht="7.5" customHeight="1">
      <c r="X206" s="35"/>
      <c r="Y206" s="35"/>
      <c r="Z206" s="56"/>
      <c r="AA206" s="56"/>
      <c r="AB206" s="56"/>
      <c r="AC206" s="56"/>
      <c r="AD206" s="56"/>
      <c r="AE206" s="56"/>
      <c r="AF206" s="56"/>
      <c r="AG206" s="56"/>
      <c r="AH206" s="56"/>
      <c r="AI206" s="56"/>
      <c r="AJ206" s="56"/>
      <c r="AK206" s="56"/>
      <c r="AL206" s="83"/>
      <c r="AM206" s="83"/>
      <c r="AN206" s="83"/>
      <c r="AO206" s="83"/>
      <c r="AP206" s="83"/>
      <c r="AQ206" s="83"/>
      <c r="AR206" s="83"/>
      <c r="AS206" s="83"/>
      <c r="AT206" s="1"/>
      <c r="AU206" s="1"/>
      <c r="AW206" s="55"/>
      <c r="AX206" s="257"/>
      <c r="AY206" s="257"/>
      <c r="AZ206" s="257"/>
      <c r="BA206" s="257"/>
      <c r="BB206" s="257"/>
      <c r="BC206" s="257"/>
      <c r="BD206" s="209"/>
      <c r="BE206" s="209"/>
    </row>
    <row r="207" spans="2:65" s="33" customFormat="1" ht="10.5" customHeight="1">
      <c r="X207" s="35"/>
      <c r="Y207" s="35"/>
      <c r="Z207" s="56"/>
      <c r="AA207" s="56"/>
      <c r="AB207" s="56"/>
      <c r="AC207" s="56"/>
      <c r="AD207" s="56"/>
      <c r="AE207" s="56"/>
      <c r="AF207" s="56"/>
      <c r="AG207" s="56"/>
      <c r="AH207" s="56"/>
      <c r="AI207" s="56"/>
      <c r="AJ207" s="56"/>
      <c r="AK207" s="56"/>
      <c r="AL207" s="83"/>
      <c r="AM207" s="83"/>
      <c r="AN207" s="83"/>
      <c r="AO207" s="83"/>
      <c r="AP207" s="83"/>
      <c r="AQ207" s="83"/>
      <c r="AR207" s="83"/>
      <c r="AS207" s="83"/>
      <c r="AT207" s="1"/>
      <c r="AU207" s="1"/>
      <c r="AW207" s="55"/>
      <c r="AX207" s="257"/>
      <c r="AY207" s="257"/>
      <c r="AZ207" s="257"/>
      <c r="BA207" s="257"/>
      <c r="BB207" s="257"/>
      <c r="BC207" s="257"/>
      <c r="BD207" s="209"/>
      <c r="BE207" s="209"/>
    </row>
    <row r="208" spans="2:65" s="33" customFormat="1" ht="5.25" customHeight="1">
      <c r="X208" s="35"/>
      <c r="Y208" s="35"/>
      <c r="Z208" s="56"/>
      <c r="AA208" s="56"/>
      <c r="AB208" s="56"/>
      <c r="AC208" s="56"/>
      <c r="AD208" s="56"/>
      <c r="AE208" s="56"/>
      <c r="AF208" s="56"/>
      <c r="AG208" s="56"/>
      <c r="AH208" s="56"/>
      <c r="AI208" s="56"/>
      <c r="AJ208" s="56"/>
      <c r="AK208" s="56"/>
      <c r="AL208" s="83"/>
      <c r="AM208" s="83"/>
      <c r="AN208" s="83"/>
      <c r="AO208" s="83"/>
      <c r="AP208" s="83"/>
      <c r="AQ208" s="83"/>
      <c r="AR208" s="83"/>
      <c r="AS208" s="83"/>
      <c r="AT208" s="1"/>
      <c r="AU208" s="1"/>
      <c r="AW208" s="55"/>
      <c r="AX208" s="257"/>
      <c r="AY208" s="257"/>
      <c r="AZ208" s="257"/>
      <c r="BA208" s="257"/>
      <c r="BB208" s="257"/>
      <c r="BC208" s="257"/>
      <c r="BD208" s="209"/>
      <c r="BE208" s="209"/>
    </row>
    <row r="209" spans="2:65" s="33" customFormat="1" ht="5.25" customHeight="1">
      <c r="X209" s="35"/>
      <c r="Y209" s="35"/>
      <c r="Z209" s="56"/>
      <c r="AA209" s="56"/>
      <c r="AB209" s="56"/>
      <c r="AC209" s="56"/>
      <c r="AD209" s="56"/>
      <c r="AE209" s="56"/>
      <c r="AF209" s="56"/>
      <c r="AG209" s="56"/>
      <c r="AH209" s="56"/>
      <c r="AI209" s="56"/>
      <c r="AJ209" s="56"/>
      <c r="AK209" s="56"/>
      <c r="AL209" s="83"/>
      <c r="AM209" s="83"/>
      <c r="AN209" s="83"/>
      <c r="AO209" s="83"/>
      <c r="AP209" s="83"/>
      <c r="AQ209" s="83"/>
      <c r="AR209" s="83"/>
      <c r="AS209" s="83"/>
      <c r="AT209" s="1"/>
      <c r="AU209" s="1"/>
      <c r="AW209" s="55"/>
      <c r="AX209" s="257"/>
      <c r="AY209" s="257"/>
      <c r="AZ209" s="257"/>
      <c r="BA209" s="257"/>
      <c r="BB209" s="257"/>
      <c r="BC209" s="257"/>
      <c r="BD209" s="209"/>
      <c r="BE209" s="209"/>
    </row>
    <row r="210" spans="2:65" s="33" customFormat="1" ht="5.25" customHeight="1">
      <c r="X210" s="35"/>
      <c r="Y210" s="35"/>
      <c r="Z210" s="56"/>
      <c r="AA210" s="56"/>
      <c r="AB210" s="56"/>
      <c r="AC210" s="56"/>
      <c r="AD210" s="56"/>
      <c r="AE210" s="56"/>
      <c r="AF210" s="56"/>
      <c r="AG210" s="56"/>
      <c r="AH210" s="56"/>
      <c r="AI210" s="56"/>
      <c r="AJ210" s="56"/>
      <c r="AK210" s="56"/>
      <c r="AL210" s="83"/>
      <c r="AM210" s="83"/>
      <c r="AN210" s="83"/>
      <c r="AO210" s="83"/>
      <c r="AP210" s="83"/>
      <c r="AQ210" s="83"/>
      <c r="AR210" s="83"/>
      <c r="AS210" s="83"/>
      <c r="AT210" s="1"/>
      <c r="AU210" s="1"/>
      <c r="AW210" s="55"/>
      <c r="AX210" s="257"/>
      <c r="AY210" s="257"/>
      <c r="AZ210" s="257"/>
      <c r="BA210" s="257"/>
      <c r="BB210" s="257"/>
      <c r="BC210" s="257"/>
      <c r="BD210" s="209"/>
      <c r="BE210" s="209"/>
    </row>
    <row r="211" spans="2:65" s="33" customFormat="1" ht="5.25" customHeight="1">
      <c r="X211" s="35"/>
      <c r="Y211" s="35"/>
      <c r="Z211" s="56"/>
      <c r="AA211" s="56"/>
      <c r="AB211" s="56"/>
      <c r="AC211" s="56"/>
      <c r="AD211" s="56"/>
      <c r="AE211" s="56"/>
      <c r="AF211" s="56"/>
      <c r="AG211" s="56"/>
      <c r="AH211" s="56"/>
      <c r="AI211" s="56"/>
      <c r="AJ211" s="56"/>
      <c r="AK211" s="56"/>
      <c r="AL211" s="83"/>
      <c r="AM211" s="83"/>
      <c r="AN211" s="83"/>
      <c r="AO211" s="83"/>
      <c r="AP211" s="83"/>
      <c r="AQ211" s="83"/>
      <c r="AR211" s="83"/>
      <c r="AS211" s="83"/>
      <c r="AT211" s="1"/>
      <c r="AU211" s="1"/>
      <c r="AW211" s="55"/>
      <c r="AX211" s="257"/>
      <c r="AY211" s="257"/>
      <c r="AZ211" s="257"/>
      <c r="BA211" s="257"/>
      <c r="BB211" s="257"/>
      <c r="BC211" s="257"/>
      <c r="BD211" s="209"/>
      <c r="BE211" s="209"/>
    </row>
    <row r="212" spans="2:65" s="33" customFormat="1" ht="17.25" customHeight="1">
      <c r="B212" s="57" t="s">
        <v>50</v>
      </c>
      <c r="L212" s="56"/>
      <c r="M212" s="56"/>
      <c r="N212" s="56"/>
      <c r="O212" s="56"/>
      <c r="P212" s="56"/>
      <c r="Q212" s="56"/>
      <c r="R212" s="56"/>
      <c r="S212" s="58"/>
      <c r="T212" s="58"/>
      <c r="U212" s="58"/>
      <c r="V212" s="58"/>
      <c r="W212" s="58"/>
      <c r="X212" s="56"/>
      <c r="Y212" s="56"/>
      <c r="Z212" s="56"/>
      <c r="AA212" s="56"/>
      <c r="AB212" s="56"/>
      <c r="AC212" s="56"/>
      <c r="AL212" s="86"/>
      <c r="AM212" s="392"/>
      <c r="AN212" s="392"/>
      <c r="AO212" s="392"/>
      <c r="AP212" s="392"/>
      <c r="AQ212" s="81"/>
      <c r="AR212" s="81"/>
      <c r="AS212" s="81"/>
      <c r="AW212" s="55"/>
      <c r="AX212" s="257"/>
      <c r="AY212" s="257"/>
      <c r="AZ212" s="257"/>
      <c r="BA212" s="257"/>
      <c r="BB212" s="257"/>
      <c r="BC212" s="257"/>
      <c r="BD212" s="209"/>
      <c r="BE212" s="209"/>
    </row>
    <row r="213" spans="2:65" s="33" customFormat="1" ht="12.75" customHeight="1">
      <c r="L213" s="56"/>
      <c r="M213" s="60"/>
      <c r="N213" s="60"/>
      <c r="O213" s="60"/>
      <c r="P213" s="60"/>
      <c r="Q213" s="60"/>
      <c r="R213" s="60"/>
      <c r="S213" s="60"/>
      <c r="T213" s="61"/>
      <c r="U213" s="61"/>
      <c r="V213" s="61"/>
      <c r="W213" s="61"/>
      <c r="X213" s="61"/>
      <c r="Y213" s="61"/>
      <c r="Z213" s="61"/>
      <c r="AA213" s="60"/>
      <c r="AB213" s="60"/>
      <c r="AC213" s="60"/>
      <c r="AL213" s="86"/>
      <c r="AM213" s="759" t="s">
        <v>301</v>
      </c>
      <c r="AN213" s="760"/>
      <c r="AO213" s="760"/>
      <c r="AP213" s="761"/>
      <c r="AQ213" s="81"/>
      <c r="AR213" s="81"/>
      <c r="AS213" s="81"/>
      <c r="AW213" s="55"/>
      <c r="AX213" s="257"/>
      <c r="AY213" s="257"/>
      <c r="AZ213" s="257"/>
      <c r="BA213" s="257"/>
      <c r="BB213" s="257"/>
      <c r="BC213" s="257"/>
      <c r="BD213" s="209"/>
      <c r="BE213" s="209"/>
    </row>
    <row r="214" spans="2:65" s="33" customFormat="1" ht="12.75" customHeight="1">
      <c r="L214" s="56"/>
      <c r="M214" s="60"/>
      <c r="N214" s="60"/>
      <c r="O214" s="60"/>
      <c r="P214" s="60"/>
      <c r="Q214" s="60"/>
      <c r="R214" s="60"/>
      <c r="S214" s="60"/>
      <c r="T214" s="61"/>
      <c r="U214" s="61"/>
      <c r="V214" s="61"/>
      <c r="W214" s="61"/>
      <c r="X214" s="61"/>
      <c r="Y214" s="61"/>
      <c r="Z214" s="61"/>
      <c r="AA214" s="60"/>
      <c r="AB214" s="60"/>
      <c r="AC214" s="60"/>
      <c r="AL214" s="86"/>
      <c r="AM214" s="762"/>
      <c r="AN214" s="763"/>
      <c r="AO214" s="763"/>
      <c r="AP214" s="764"/>
      <c r="AQ214" s="81"/>
      <c r="AR214" s="81"/>
      <c r="AS214" s="81"/>
      <c r="AW214" s="55"/>
      <c r="AX214" s="257"/>
      <c r="AY214" s="257"/>
      <c r="AZ214" s="257"/>
      <c r="BA214" s="257"/>
      <c r="BB214" s="257"/>
      <c r="BC214" s="257"/>
      <c r="BD214" s="209"/>
      <c r="BE214" s="209"/>
    </row>
    <row r="215" spans="2:65" s="33" customFormat="1" ht="12.75" customHeight="1">
      <c r="L215" s="56"/>
      <c r="M215" s="60"/>
      <c r="N215" s="60"/>
      <c r="O215" s="60"/>
      <c r="P215" s="60"/>
      <c r="Q215" s="60"/>
      <c r="R215" s="60"/>
      <c r="S215" s="60"/>
      <c r="T215" s="60"/>
      <c r="U215" s="60"/>
      <c r="V215" s="60"/>
      <c r="W215" s="60"/>
      <c r="X215" s="60"/>
      <c r="Y215" s="60"/>
      <c r="Z215" s="60"/>
      <c r="AA215" s="60"/>
      <c r="AB215" s="60"/>
      <c r="AC215" s="60"/>
      <c r="AL215" s="86"/>
      <c r="AM215" s="394"/>
      <c r="AN215" s="394"/>
      <c r="AO215" s="23"/>
      <c r="AP215" s="23"/>
      <c r="AQ215" s="81"/>
      <c r="AR215" s="81"/>
      <c r="AS215" s="81"/>
      <c r="AW215" s="55"/>
      <c r="AX215" s="257"/>
      <c r="AY215" s="257"/>
      <c r="AZ215" s="257"/>
      <c r="BA215" s="257"/>
      <c r="BB215" s="257"/>
      <c r="BC215" s="257"/>
      <c r="BD215" s="209"/>
      <c r="BE215" s="209"/>
    </row>
    <row r="216" spans="2:65" s="33" customFormat="1" ht="6" customHeight="1">
      <c r="L216" s="56"/>
      <c r="M216" s="60"/>
      <c r="N216" s="60"/>
      <c r="O216" s="60"/>
      <c r="P216" s="60"/>
      <c r="Q216" s="60"/>
      <c r="R216" s="60"/>
      <c r="S216" s="60"/>
      <c r="T216" s="60"/>
      <c r="U216" s="60"/>
      <c r="V216" s="60"/>
      <c r="W216" s="60"/>
      <c r="X216" s="60"/>
      <c r="Y216" s="60"/>
      <c r="Z216" s="60"/>
      <c r="AA216" s="60"/>
      <c r="AB216" s="60"/>
      <c r="AC216" s="60"/>
      <c r="AL216" s="86"/>
      <c r="AM216" s="86"/>
      <c r="AN216" s="81"/>
      <c r="AO216" s="81"/>
      <c r="AP216" s="81"/>
      <c r="AQ216" s="81"/>
      <c r="AR216" s="81"/>
      <c r="AS216" s="81"/>
      <c r="AW216" s="55"/>
      <c r="AX216" s="257"/>
      <c r="AY216" s="257"/>
      <c r="AZ216" s="257"/>
      <c r="BA216" s="257"/>
      <c r="BB216" s="257"/>
      <c r="BC216" s="257"/>
      <c r="BD216" s="209"/>
      <c r="BE216" s="209"/>
    </row>
    <row r="217" spans="2:65" s="33" customFormat="1" ht="12.75" customHeight="1">
      <c r="B217" s="589" t="s">
        <v>2</v>
      </c>
      <c r="C217" s="590"/>
      <c r="D217" s="590"/>
      <c r="E217" s="590"/>
      <c r="F217" s="590"/>
      <c r="G217" s="590"/>
      <c r="H217" s="590"/>
      <c r="I217" s="590"/>
      <c r="J217" s="592" t="s">
        <v>10</v>
      </c>
      <c r="K217" s="592"/>
      <c r="L217" s="62" t="s">
        <v>3</v>
      </c>
      <c r="M217" s="592" t="s">
        <v>11</v>
      </c>
      <c r="N217" s="592"/>
      <c r="O217" s="593" t="s">
        <v>12</v>
      </c>
      <c r="P217" s="592"/>
      <c r="Q217" s="592"/>
      <c r="R217" s="592"/>
      <c r="S217" s="592"/>
      <c r="T217" s="592"/>
      <c r="U217" s="592" t="s">
        <v>13</v>
      </c>
      <c r="V217" s="592"/>
      <c r="W217" s="592"/>
      <c r="X217" s="56"/>
      <c r="Y217" s="56"/>
      <c r="Z217" s="56"/>
      <c r="AA217" s="56"/>
      <c r="AB217" s="56"/>
      <c r="AC217" s="56"/>
      <c r="AD217" s="34"/>
      <c r="AE217" s="34"/>
      <c r="AF217" s="34"/>
      <c r="AG217" s="34"/>
      <c r="AH217" s="34"/>
      <c r="AI217" s="34"/>
      <c r="AJ217" s="34"/>
      <c r="AK217" s="56"/>
      <c r="AL217" s="594">
        <f ca="1">$AL$9</f>
        <v>10</v>
      </c>
      <c r="AM217" s="595"/>
      <c r="AN217" s="603" t="s">
        <v>4</v>
      </c>
      <c r="AO217" s="603"/>
      <c r="AP217" s="595">
        <v>6</v>
      </c>
      <c r="AQ217" s="595"/>
      <c r="AR217" s="603" t="s">
        <v>5</v>
      </c>
      <c r="AS217" s="604"/>
      <c r="AT217" s="56"/>
      <c r="AU217" s="56"/>
      <c r="AW217" s="55"/>
      <c r="AX217" s="257"/>
      <c r="AY217" s="257"/>
      <c r="AZ217" s="257"/>
      <c r="BA217" s="257"/>
      <c r="BB217" s="257"/>
      <c r="BC217" s="257"/>
      <c r="BD217" s="209"/>
      <c r="BE217" s="209"/>
    </row>
    <row r="218" spans="2:65" s="33" customFormat="1" ht="13.5" customHeight="1">
      <c r="B218" s="590"/>
      <c r="C218" s="590"/>
      <c r="D218" s="590"/>
      <c r="E218" s="590"/>
      <c r="F218" s="590"/>
      <c r="G218" s="590"/>
      <c r="H218" s="590"/>
      <c r="I218" s="590"/>
      <c r="J218" s="609" t="str">
        <f>$J$10</f>
        <v>2</v>
      </c>
      <c r="K218" s="547" t="str">
        <f>$K$10</f>
        <v>5</v>
      </c>
      <c r="L218" s="611" t="str">
        <f>$L$10</f>
        <v>1</v>
      </c>
      <c r="M218" s="550" t="str">
        <f>$M$10</f>
        <v>0</v>
      </c>
      <c r="N218" s="547" t="str">
        <f>$N$10</f>
        <v>4</v>
      </c>
      <c r="O218" s="550" t="str">
        <f>$O$10</f>
        <v>9</v>
      </c>
      <c r="P218" s="544" t="str">
        <f>$P$10</f>
        <v>3</v>
      </c>
      <c r="Q218" s="544" t="str">
        <f>$Q$10</f>
        <v>7</v>
      </c>
      <c r="R218" s="544" t="str">
        <f>$R$10</f>
        <v>0</v>
      </c>
      <c r="S218" s="544" t="str">
        <f>$S$10</f>
        <v>2</v>
      </c>
      <c r="T218" s="547" t="str">
        <f>$T$10</f>
        <v>5</v>
      </c>
      <c r="U218" s="550">
        <f>$U$10</f>
        <v>0</v>
      </c>
      <c r="V218" s="544">
        <f>$V$10</f>
        <v>0</v>
      </c>
      <c r="W218" s="547">
        <f>$W$10</f>
        <v>0</v>
      </c>
      <c r="X218" s="56"/>
      <c r="Y218" s="56"/>
      <c r="Z218" s="56"/>
      <c r="AA218" s="56"/>
      <c r="AB218" s="56"/>
      <c r="AC218" s="56"/>
      <c r="AD218" s="34"/>
      <c r="AE218" s="34"/>
      <c r="AF218" s="34"/>
      <c r="AG218" s="34"/>
      <c r="AH218" s="34"/>
      <c r="AI218" s="34"/>
      <c r="AJ218" s="34"/>
      <c r="AK218" s="56"/>
      <c r="AL218" s="596"/>
      <c r="AM218" s="597"/>
      <c r="AN218" s="605"/>
      <c r="AO218" s="605"/>
      <c r="AP218" s="597"/>
      <c r="AQ218" s="597"/>
      <c r="AR218" s="605"/>
      <c r="AS218" s="606"/>
      <c r="AT218" s="56"/>
      <c r="AU218" s="56"/>
      <c r="AW218" s="55"/>
      <c r="AX218" s="257"/>
      <c r="AY218" s="257"/>
      <c r="AZ218" s="257"/>
      <c r="BA218" s="257"/>
      <c r="BB218" s="257"/>
      <c r="BC218" s="257"/>
      <c r="BD218" s="209"/>
      <c r="BE218" s="209"/>
    </row>
    <row r="219" spans="2:65" s="33" customFormat="1" ht="9" customHeight="1">
      <c r="B219" s="590"/>
      <c r="C219" s="590"/>
      <c r="D219" s="590"/>
      <c r="E219" s="590"/>
      <c r="F219" s="590"/>
      <c r="G219" s="590"/>
      <c r="H219" s="590"/>
      <c r="I219" s="590"/>
      <c r="J219" s="610"/>
      <c r="K219" s="548"/>
      <c r="L219" s="612"/>
      <c r="M219" s="551"/>
      <c r="N219" s="548"/>
      <c r="O219" s="551"/>
      <c r="P219" s="545"/>
      <c r="Q219" s="545"/>
      <c r="R219" s="545"/>
      <c r="S219" s="545"/>
      <c r="T219" s="548"/>
      <c r="U219" s="551"/>
      <c r="V219" s="545"/>
      <c r="W219" s="548"/>
      <c r="X219" s="56"/>
      <c r="Y219" s="56"/>
      <c r="Z219" s="56"/>
      <c r="AA219" s="56"/>
      <c r="AB219" s="56"/>
      <c r="AC219" s="56"/>
      <c r="AD219" s="34"/>
      <c r="AE219" s="34"/>
      <c r="AF219" s="34"/>
      <c r="AG219" s="34"/>
      <c r="AH219" s="34"/>
      <c r="AI219" s="34"/>
      <c r="AJ219" s="34"/>
      <c r="AK219" s="56"/>
      <c r="AL219" s="598"/>
      <c r="AM219" s="599"/>
      <c r="AN219" s="607"/>
      <c r="AO219" s="607"/>
      <c r="AP219" s="599"/>
      <c r="AQ219" s="599"/>
      <c r="AR219" s="607"/>
      <c r="AS219" s="608"/>
      <c r="AT219" s="56"/>
      <c r="AU219" s="56"/>
      <c r="AW219" s="55"/>
      <c r="AX219" s="257"/>
      <c r="AY219" s="257"/>
      <c r="AZ219" s="257"/>
      <c r="BA219" s="257"/>
      <c r="BB219" s="257"/>
      <c r="BC219" s="257"/>
      <c r="BD219" s="209"/>
      <c r="BE219" s="209"/>
    </row>
    <row r="220" spans="2:65" s="33" customFormat="1" ht="6" customHeight="1">
      <c r="B220" s="591"/>
      <c r="C220" s="591"/>
      <c r="D220" s="591"/>
      <c r="E220" s="591"/>
      <c r="F220" s="591"/>
      <c r="G220" s="591"/>
      <c r="H220" s="591"/>
      <c r="I220" s="591"/>
      <c r="J220" s="610"/>
      <c r="K220" s="549"/>
      <c r="L220" s="613"/>
      <c r="M220" s="552"/>
      <c r="N220" s="549"/>
      <c r="O220" s="552"/>
      <c r="P220" s="546"/>
      <c r="Q220" s="546"/>
      <c r="R220" s="546"/>
      <c r="S220" s="546"/>
      <c r="T220" s="549"/>
      <c r="U220" s="552"/>
      <c r="V220" s="546"/>
      <c r="W220" s="549"/>
      <c r="X220" s="56"/>
      <c r="Y220" s="56"/>
      <c r="Z220" s="56"/>
      <c r="AA220" s="56"/>
      <c r="AB220" s="56"/>
      <c r="AC220" s="56"/>
      <c r="AD220" s="56"/>
      <c r="AE220" s="56"/>
      <c r="AF220" s="56"/>
      <c r="AG220" s="56"/>
      <c r="AH220" s="56"/>
      <c r="AI220" s="56"/>
      <c r="AJ220" s="56"/>
      <c r="AK220" s="56"/>
      <c r="AL220" s="81"/>
      <c r="AM220" s="81"/>
      <c r="AN220" s="392"/>
      <c r="AO220" s="392"/>
      <c r="AP220" s="392"/>
      <c r="AQ220" s="392"/>
      <c r="AR220" s="392"/>
      <c r="AS220" s="392"/>
      <c r="AT220" s="56"/>
      <c r="AU220" s="56"/>
      <c r="AW220" s="55"/>
      <c r="AX220" s="257"/>
      <c r="AY220" s="257"/>
      <c r="AZ220" s="257"/>
      <c r="BA220" s="257"/>
      <c r="BB220" s="257"/>
      <c r="BC220" s="257"/>
      <c r="BD220" s="209"/>
      <c r="BE220" s="209"/>
    </row>
    <row r="221" spans="2:65" s="33" customFormat="1" ht="15" customHeight="1">
      <c r="B221" s="529" t="s">
        <v>51</v>
      </c>
      <c r="C221" s="530"/>
      <c r="D221" s="530"/>
      <c r="E221" s="530"/>
      <c r="F221" s="530"/>
      <c r="G221" s="530"/>
      <c r="H221" s="530"/>
      <c r="I221" s="531"/>
      <c r="J221" s="529" t="s">
        <v>6</v>
      </c>
      <c r="K221" s="530"/>
      <c r="L221" s="530"/>
      <c r="M221" s="530"/>
      <c r="N221" s="538"/>
      <c r="O221" s="541" t="s">
        <v>52</v>
      </c>
      <c r="P221" s="530"/>
      <c r="Q221" s="530"/>
      <c r="R221" s="530"/>
      <c r="S221" s="530"/>
      <c r="T221" s="530"/>
      <c r="U221" s="531"/>
      <c r="V221" s="63" t="s">
        <v>53</v>
      </c>
      <c r="W221" s="64"/>
      <c r="X221" s="64"/>
      <c r="Y221" s="553" t="s">
        <v>54</v>
      </c>
      <c r="Z221" s="553"/>
      <c r="AA221" s="553"/>
      <c r="AB221" s="553"/>
      <c r="AC221" s="553"/>
      <c r="AD221" s="553"/>
      <c r="AE221" s="553"/>
      <c r="AF221" s="553"/>
      <c r="AG221" s="553"/>
      <c r="AH221" s="553"/>
      <c r="AI221" s="64"/>
      <c r="AJ221" s="64"/>
      <c r="AK221" s="65"/>
      <c r="AL221" s="554" t="s">
        <v>251</v>
      </c>
      <c r="AM221" s="554"/>
      <c r="AN221" s="555" t="s">
        <v>33</v>
      </c>
      <c r="AO221" s="555"/>
      <c r="AP221" s="555"/>
      <c r="AQ221" s="555"/>
      <c r="AR221" s="555"/>
      <c r="AS221" s="556"/>
      <c r="AT221" s="56"/>
      <c r="AU221" s="56"/>
      <c r="AW221" s="55"/>
      <c r="AX221" s="257"/>
      <c r="AY221" s="257"/>
      <c r="AZ221" s="257"/>
      <c r="BA221" s="257"/>
      <c r="BB221" s="257"/>
      <c r="BC221" s="257"/>
      <c r="BD221" s="209"/>
      <c r="BE221" s="209"/>
    </row>
    <row r="222" spans="2:65" s="33" customFormat="1" ht="13.5" customHeight="1">
      <c r="B222" s="532"/>
      <c r="C222" s="533"/>
      <c r="D222" s="533"/>
      <c r="E222" s="533"/>
      <c r="F222" s="533"/>
      <c r="G222" s="533"/>
      <c r="H222" s="533"/>
      <c r="I222" s="534"/>
      <c r="J222" s="532"/>
      <c r="K222" s="533"/>
      <c r="L222" s="533"/>
      <c r="M222" s="533"/>
      <c r="N222" s="539"/>
      <c r="O222" s="542"/>
      <c r="P222" s="533"/>
      <c r="Q222" s="533"/>
      <c r="R222" s="533"/>
      <c r="S222" s="533"/>
      <c r="T222" s="533"/>
      <c r="U222" s="534"/>
      <c r="V222" s="557" t="s">
        <v>7</v>
      </c>
      <c r="W222" s="558"/>
      <c r="X222" s="558"/>
      <c r="Y222" s="559"/>
      <c r="Z222" s="563" t="s">
        <v>16</v>
      </c>
      <c r="AA222" s="564"/>
      <c r="AB222" s="564"/>
      <c r="AC222" s="565"/>
      <c r="AD222" s="569" t="s">
        <v>17</v>
      </c>
      <c r="AE222" s="570"/>
      <c r="AF222" s="570"/>
      <c r="AG222" s="571"/>
      <c r="AH222" s="575" t="s">
        <v>114</v>
      </c>
      <c r="AI222" s="576"/>
      <c r="AJ222" s="576"/>
      <c r="AK222" s="577"/>
      <c r="AL222" s="581" t="s">
        <v>252</v>
      </c>
      <c r="AM222" s="581"/>
      <c r="AN222" s="583" t="s">
        <v>19</v>
      </c>
      <c r="AO222" s="584"/>
      <c r="AP222" s="584"/>
      <c r="AQ222" s="584"/>
      <c r="AR222" s="585"/>
      <c r="AS222" s="586"/>
      <c r="AT222" s="56"/>
      <c r="AU222" s="56"/>
      <c r="AW222" s="55"/>
      <c r="AX222" s="257"/>
      <c r="AY222" s="314" t="s">
        <v>278</v>
      </c>
      <c r="AZ222" s="314" t="s">
        <v>278</v>
      </c>
      <c r="BA222" s="314" t="s">
        <v>276</v>
      </c>
      <c r="BB222" s="751" t="s">
        <v>277</v>
      </c>
      <c r="BC222" s="752"/>
      <c r="BD222" s="209"/>
      <c r="BE222" s="209"/>
    </row>
    <row r="223" spans="2:65" s="33" customFormat="1" ht="13.5" customHeight="1">
      <c r="B223" s="535"/>
      <c r="C223" s="536"/>
      <c r="D223" s="536"/>
      <c r="E223" s="536"/>
      <c r="F223" s="536"/>
      <c r="G223" s="536"/>
      <c r="H223" s="536"/>
      <c r="I223" s="537"/>
      <c r="J223" s="535"/>
      <c r="K223" s="536"/>
      <c r="L223" s="536"/>
      <c r="M223" s="536"/>
      <c r="N223" s="540"/>
      <c r="O223" s="543"/>
      <c r="P223" s="536"/>
      <c r="Q223" s="536"/>
      <c r="R223" s="536"/>
      <c r="S223" s="536"/>
      <c r="T223" s="536"/>
      <c r="U223" s="537"/>
      <c r="V223" s="560"/>
      <c r="W223" s="561"/>
      <c r="X223" s="561"/>
      <c r="Y223" s="562"/>
      <c r="Z223" s="566"/>
      <c r="AA223" s="567"/>
      <c r="AB223" s="567"/>
      <c r="AC223" s="568"/>
      <c r="AD223" s="572"/>
      <c r="AE223" s="573"/>
      <c r="AF223" s="573"/>
      <c r="AG223" s="574"/>
      <c r="AH223" s="578"/>
      <c r="AI223" s="579"/>
      <c r="AJ223" s="579"/>
      <c r="AK223" s="580"/>
      <c r="AL223" s="582"/>
      <c r="AM223" s="582"/>
      <c r="AN223" s="587"/>
      <c r="AO223" s="587"/>
      <c r="AP223" s="587"/>
      <c r="AQ223" s="587"/>
      <c r="AR223" s="587"/>
      <c r="AS223" s="588"/>
      <c r="AT223" s="56"/>
      <c r="AU223" s="56"/>
      <c r="AW223" s="55"/>
      <c r="AX223" s="257"/>
      <c r="AY223" s="315"/>
      <c r="AZ223" s="316" t="s">
        <v>272</v>
      </c>
      <c r="BA223" s="316" t="s">
        <v>275</v>
      </c>
      <c r="BB223" s="317" t="s">
        <v>273</v>
      </c>
      <c r="BC223" s="316" t="s">
        <v>272</v>
      </c>
      <c r="BD223" s="209"/>
      <c r="BE223" s="209"/>
      <c r="BL223" s="209" t="s">
        <v>286</v>
      </c>
      <c r="BM223" s="209" t="s">
        <v>179</v>
      </c>
    </row>
    <row r="224" spans="2:65" s="33" customFormat="1" ht="18" customHeight="1">
      <c r="B224" s="489"/>
      <c r="C224" s="490"/>
      <c r="D224" s="490"/>
      <c r="E224" s="490"/>
      <c r="F224" s="490"/>
      <c r="G224" s="490"/>
      <c r="H224" s="490"/>
      <c r="I224" s="491"/>
      <c r="J224" s="489"/>
      <c r="K224" s="490"/>
      <c r="L224" s="490"/>
      <c r="M224" s="490"/>
      <c r="N224" s="495"/>
      <c r="O224" s="351"/>
      <c r="P224" s="364" t="s">
        <v>45</v>
      </c>
      <c r="Q224" s="349"/>
      <c r="R224" s="364" t="s">
        <v>46</v>
      </c>
      <c r="S224" s="168"/>
      <c r="T224" s="497" t="s">
        <v>20</v>
      </c>
      <c r="U224" s="498"/>
      <c r="V224" s="499"/>
      <c r="W224" s="500"/>
      <c r="X224" s="500"/>
      <c r="Y224" s="74" t="s">
        <v>8</v>
      </c>
      <c r="Z224" s="44"/>
      <c r="AA224" s="45"/>
      <c r="AB224" s="45"/>
      <c r="AC224" s="43" t="s">
        <v>8</v>
      </c>
      <c r="AD224" s="44"/>
      <c r="AE224" s="45"/>
      <c r="AF224" s="45"/>
      <c r="AG224" s="46" t="s">
        <v>8</v>
      </c>
      <c r="AH224" s="483">
        <f>IF(V224="賃金で算定",V225+Z225-AD225,0)</f>
        <v>0</v>
      </c>
      <c r="AI224" s="484"/>
      <c r="AJ224" s="484"/>
      <c r="AK224" s="485"/>
      <c r="AL224" s="78"/>
      <c r="AM224" s="79"/>
      <c r="AN224" s="486"/>
      <c r="AO224" s="487"/>
      <c r="AP224" s="487"/>
      <c r="AQ224" s="487"/>
      <c r="AR224" s="487"/>
      <c r="AS224" s="389" t="s">
        <v>8</v>
      </c>
      <c r="AT224" s="56"/>
      <c r="AU224" s="56"/>
      <c r="AV224" s="53" t="str">
        <f>IF(OR(O224="",Q224=""),"", IF(O224&lt;20,DATE(O224+118,Q224,IF(S224="",1,S224)),DATE(O224+88,Q224,IF(S224="",1,S224))))</f>
        <v/>
      </c>
      <c r="AW224" s="55" t="str">
        <f>IF(AV224&lt;=設定シート!C$15,"昔",IF(AV224&lt;=設定シート!E$15,"上",IF(AV224&lt;=設定シート!G$15,"中","下")))</f>
        <v>下</v>
      </c>
      <c r="AX224" s="257">
        <f>IF(AV224&lt;=設定シート!$E$36,5,IF(AV224&lt;=設定シート!$I$36,7,IF(AV224&lt;=設定シート!$M$36,9,11)))</f>
        <v>11</v>
      </c>
      <c r="AY224" s="320"/>
      <c r="AZ224" s="318"/>
      <c r="BA224" s="322">
        <f>AN224</f>
        <v>0</v>
      </c>
      <c r="BB224" s="318"/>
      <c r="BC224" s="318"/>
      <c r="BD224" s="209"/>
      <c r="BE224" s="209"/>
      <c r="BL224" s="1"/>
      <c r="BM224" s="1"/>
    </row>
    <row r="225" spans="2:65" s="33" customFormat="1" ht="18" customHeight="1">
      <c r="B225" s="492"/>
      <c r="C225" s="493"/>
      <c r="D225" s="493"/>
      <c r="E225" s="493"/>
      <c r="F225" s="493"/>
      <c r="G225" s="493"/>
      <c r="H225" s="493"/>
      <c r="I225" s="494"/>
      <c r="J225" s="492"/>
      <c r="K225" s="493"/>
      <c r="L225" s="493"/>
      <c r="M225" s="493"/>
      <c r="N225" s="496"/>
      <c r="O225" s="352"/>
      <c r="P225" s="365" t="s">
        <v>45</v>
      </c>
      <c r="Q225" s="350"/>
      <c r="R225" s="365" t="s">
        <v>46</v>
      </c>
      <c r="S225" s="171"/>
      <c r="T225" s="522" t="s">
        <v>21</v>
      </c>
      <c r="U225" s="523"/>
      <c r="V225" s="524"/>
      <c r="W225" s="525"/>
      <c r="X225" s="525"/>
      <c r="Y225" s="526"/>
      <c r="Z225" s="527"/>
      <c r="AA225" s="528"/>
      <c r="AB225" s="528"/>
      <c r="AC225" s="528"/>
      <c r="AD225" s="527">
        <v>0</v>
      </c>
      <c r="AE225" s="528"/>
      <c r="AF225" s="528"/>
      <c r="AG225" s="614"/>
      <c r="AH225" s="472">
        <f>IF(V224="賃金で算定",0,V225+Z225-AD225)</f>
        <v>0</v>
      </c>
      <c r="AI225" s="472"/>
      <c r="AJ225" s="472"/>
      <c r="AK225" s="473"/>
      <c r="AL225" s="479">
        <f>IF(V224="賃金で算定","賃金で算定",IF(OR(V225=0,$F242="",AV224=""),0,IF(AW224="昔",VLOOKUP($F242,労務比率,AX224,FALSE),IF(AW224="上",VLOOKUP($F242,労務比率,AX224,FALSE),IF(AW224="中",VLOOKUP($F242,労務比率,AX224,FALSE),VLOOKUP($F242,労務比率,AX224,FALSE))))))</f>
        <v>0</v>
      </c>
      <c r="AM225" s="480"/>
      <c r="AN225" s="481">
        <f>IF(V224="賃金で算定",0,INT(AH225*AL225/100))</f>
        <v>0</v>
      </c>
      <c r="AO225" s="482"/>
      <c r="AP225" s="482"/>
      <c r="AQ225" s="482"/>
      <c r="AR225" s="482"/>
      <c r="AS225" s="390"/>
      <c r="AT225" s="56"/>
      <c r="AU225" s="56"/>
      <c r="AV225" s="53"/>
      <c r="AW225" s="55"/>
      <c r="AX225" s="257"/>
      <c r="AY225" s="321">
        <f>AH225</f>
        <v>0</v>
      </c>
      <c r="AZ225" s="319">
        <f>IF(AV224&lt;=設定シート!C$85,AH225,IF(AND(AV224&gt;=設定シート!E$85,AV224&lt;=設定シート!G$85),AH225*105/108,AH225))</f>
        <v>0</v>
      </c>
      <c r="BA225" s="316"/>
      <c r="BB225" s="319">
        <f>IF($AL225="賃金で算定",0,INT(AY225*$AL225/100))</f>
        <v>0</v>
      </c>
      <c r="BC225" s="319">
        <f>IF(AY225=AZ225,BB225,AZ225*$AL225/100)</f>
        <v>0</v>
      </c>
      <c r="BD225" s="209"/>
      <c r="BE225" s="209"/>
      <c r="BL225" s="209">
        <f>IF(AY225=AZ225,0,1)</f>
        <v>0</v>
      </c>
      <c r="BM225" s="209" t="str">
        <f>IF(BL225=1,AL225,"")</f>
        <v/>
      </c>
    </row>
    <row r="226" spans="2:65" s="33" customFormat="1" ht="18" customHeight="1">
      <c r="B226" s="489"/>
      <c r="C226" s="490"/>
      <c r="D226" s="490"/>
      <c r="E226" s="490"/>
      <c r="F226" s="490"/>
      <c r="G226" s="490"/>
      <c r="H226" s="490"/>
      <c r="I226" s="491"/>
      <c r="J226" s="489"/>
      <c r="K226" s="490"/>
      <c r="L226" s="490"/>
      <c r="M226" s="490"/>
      <c r="N226" s="495"/>
      <c r="O226" s="351"/>
      <c r="P226" s="364" t="s">
        <v>45</v>
      </c>
      <c r="Q226" s="349"/>
      <c r="R226" s="364" t="s">
        <v>46</v>
      </c>
      <c r="S226" s="168"/>
      <c r="T226" s="497" t="s">
        <v>47</v>
      </c>
      <c r="U226" s="498"/>
      <c r="V226" s="499"/>
      <c r="W226" s="500"/>
      <c r="X226" s="500"/>
      <c r="Y226" s="75"/>
      <c r="Z226" s="40"/>
      <c r="AA226" s="41"/>
      <c r="AB226" s="41"/>
      <c r="AC226" s="42"/>
      <c r="AD226" s="40"/>
      <c r="AE226" s="41"/>
      <c r="AF226" s="41"/>
      <c r="AG226" s="47"/>
      <c r="AH226" s="483">
        <f>IF(V226="賃金で算定",V227+Z227-AD227,0)</f>
        <v>0</v>
      </c>
      <c r="AI226" s="484"/>
      <c r="AJ226" s="484"/>
      <c r="AK226" s="485"/>
      <c r="AL226" s="78"/>
      <c r="AM226" s="79"/>
      <c r="AN226" s="486"/>
      <c r="AO226" s="487"/>
      <c r="AP226" s="487"/>
      <c r="AQ226" s="487"/>
      <c r="AR226" s="487"/>
      <c r="AS226" s="369"/>
      <c r="AT226" s="56"/>
      <c r="AU226" s="56"/>
      <c r="AV226" s="53" t="str">
        <f>IF(OR(O226="",Q226=""),"", IF(O226&lt;20,DATE(O226+118,Q226,IF(S226="",1,S226)),DATE(O226+88,Q226,IF(S226="",1,S226))))</f>
        <v/>
      </c>
      <c r="AW226" s="55" t="str">
        <f>IF(AV226&lt;=設定シート!C$15,"昔",IF(AV226&lt;=設定シート!E$15,"上",IF(AV226&lt;=設定シート!G$15,"中","下")))</f>
        <v>下</v>
      </c>
      <c r="AX226" s="257">
        <f>IF(AV226&lt;=設定シート!$E$36,5,IF(AV226&lt;=設定シート!$I$36,7,IF(AV226&lt;=設定シート!$M$36,9,11)))</f>
        <v>11</v>
      </c>
      <c r="AY226" s="320"/>
      <c r="AZ226" s="318"/>
      <c r="BA226" s="322">
        <f t="shared" ref="BA226" si="105">AN226</f>
        <v>0</v>
      </c>
      <c r="BB226" s="318"/>
      <c r="BC226" s="318"/>
      <c r="BD226" s="209"/>
      <c r="BE226" s="209"/>
      <c r="BL226" s="209"/>
      <c r="BM226" s="209"/>
    </row>
    <row r="227" spans="2:65" s="33" customFormat="1" ht="18" customHeight="1">
      <c r="B227" s="492"/>
      <c r="C227" s="493"/>
      <c r="D227" s="493"/>
      <c r="E227" s="493"/>
      <c r="F227" s="493"/>
      <c r="G227" s="493"/>
      <c r="H227" s="493"/>
      <c r="I227" s="494"/>
      <c r="J227" s="492"/>
      <c r="K227" s="493"/>
      <c r="L227" s="493"/>
      <c r="M227" s="493"/>
      <c r="N227" s="496"/>
      <c r="O227" s="352"/>
      <c r="P227" s="365" t="s">
        <v>45</v>
      </c>
      <c r="Q227" s="350"/>
      <c r="R227" s="365" t="s">
        <v>46</v>
      </c>
      <c r="S227" s="171"/>
      <c r="T227" s="522" t="s">
        <v>48</v>
      </c>
      <c r="U227" s="523"/>
      <c r="V227" s="524"/>
      <c r="W227" s="525"/>
      <c r="X227" s="525"/>
      <c r="Y227" s="526"/>
      <c r="Z227" s="527"/>
      <c r="AA227" s="528"/>
      <c r="AB227" s="528"/>
      <c r="AC227" s="528"/>
      <c r="AD227" s="527">
        <v>0</v>
      </c>
      <c r="AE227" s="528"/>
      <c r="AF227" s="528"/>
      <c r="AG227" s="614"/>
      <c r="AH227" s="472">
        <f>IF(V226="賃金で算定",0,V227+Z227-AD227)</f>
        <v>0</v>
      </c>
      <c r="AI227" s="472"/>
      <c r="AJ227" s="472"/>
      <c r="AK227" s="473"/>
      <c r="AL227" s="479">
        <f>IF(V226="賃金で算定","賃金で算定",IF(OR(V227=0,$F242="",AV226=""),0,IF(AW226="昔",VLOOKUP($F242,労務比率,AX226,FALSE),IF(AW226="上",VLOOKUP($F242,労務比率,AX226,FALSE),IF(AW226="中",VLOOKUP($F242,労務比率,AX226,FALSE),VLOOKUP($F242,労務比率,AX226,FALSE))))))</f>
        <v>0</v>
      </c>
      <c r="AM227" s="480"/>
      <c r="AN227" s="481">
        <f>IF(V226="賃金で算定",0,INT(AH227*AL227/100))</f>
        <v>0</v>
      </c>
      <c r="AO227" s="482"/>
      <c r="AP227" s="482"/>
      <c r="AQ227" s="482"/>
      <c r="AR227" s="482"/>
      <c r="AS227" s="390"/>
      <c r="AT227" s="56"/>
      <c r="AU227" s="56"/>
      <c r="AV227" s="53"/>
      <c r="AW227" s="55"/>
      <c r="AX227" s="257"/>
      <c r="AY227" s="321">
        <f t="shared" ref="AY227" si="106">AH227</f>
        <v>0</v>
      </c>
      <c r="AZ227" s="319">
        <f>IF(AV226&lt;=設定シート!C$85,AH227,IF(AND(AV226&gt;=設定シート!E$85,AV226&lt;=設定シート!G$85),AH227*105/108,AH227))</f>
        <v>0</v>
      </c>
      <c r="BA227" s="316"/>
      <c r="BB227" s="319">
        <f t="shared" ref="BB227" si="107">IF($AL227="賃金で算定",0,INT(AY227*$AL227/100))</f>
        <v>0</v>
      </c>
      <c r="BC227" s="319">
        <f>IF(AY227=AZ227,BB227,AZ227*$AL227/100)</f>
        <v>0</v>
      </c>
      <c r="BD227" s="209"/>
      <c r="BE227" s="209"/>
      <c r="BL227" s="209">
        <f>IF(AY227=AZ227,0,1)</f>
        <v>0</v>
      </c>
      <c r="BM227" s="209" t="str">
        <f>IF(BL227=1,AL227,"")</f>
        <v/>
      </c>
    </row>
    <row r="228" spans="2:65" s="33" customFormat="1" ht="18" customHeight="1">
      <c r="B228" s="489"/>
      <c r="C228" s="490"/>
      <c r="D228" s="490"/>
      <c r="E228" s="490"/>
      <c r="F228" s="490"/>
      <c r="G228" s="490"/>
      <c r="H228" s="490"/>
      <c r="I228" s="491"/>
      <c r="J228" s="489"/>
      <c r="K228" s="490"/>
      <c r="L228" s="490"/>
      <c r="M228" s="490"/>
      <c r="N228" s="495"/>
      <c r="O228" s="351"/>
      <c r="P228" s="364" t="s">
        <v>45</v>
      </c>
      <c r="Q228" s="349"/>
      <c r="R228" s="364" t="s">
        <v>46</v>
      </c>
      <c r="S228" s="168"/>
      <c r="T228" s="497" t="s">
        <v>47</v>
      </c>
      <c r="U228" s="498"/>
      <c r="V228" s="499"/>
      <c r="W228" s="500"/>
      <c r="X228" s="500"/>
      <c r="Y228" s="75"/>
      <c r="Z228" s="40"/>
      <c r="AA228" s="41"/>
      <c r="AB228" s="41"/>
      <c r="AC228" s="42"/>
      <c r="AD228" s="40"/>
      <c r="AE228" s="41"/>
      <c r="AF228" s="41"/>
      <c r="AG228" s="47"/>
      <c r="AH228" s="483">
        <f>IF(V228="賃金で算定",V229+Z229-AD229,0)</f>
        <v>0</v>
      </c>
      <c r="AI228" s="484"/>
      <c r="AJ228" s="484"/>
      <c r="AK228" s="485"/>
      <c r="AL228" s="78"/>
      <c r="AM228" s="79"/>
      <c r="AN228" s="486"/>
      <c r="AO228" s="487"/>
      <c r="AP228" s="487"/>
      <c r="AQ228" s="487"/>
      <c r="AR228" s="487"/>
      <c r="AS228" s="369"/>
      <c r="AT228" s="56"/>
      <c r="AU228" s="56"/>
      <c r="AV228" s="53" t="str">
        <f>IF(OR(O228="",Q228=""),"", IF(O228&lt;20,DATE(O228+118,Q228,IF(S228="",1,S228)),DATE(O228+88,Q228,IF(S228="",1,S228))))</f>
        <v/>
      </c>
      <c r="AW228" s="55" t="str">
        <f>IF(AV228&lt;=設定シート!C$15,"昔",IF(AV228&lt;=設定シート!E$15,"上",IF(AV228&lt;=設定シート!G$15,"中","下")))</f>
        <v>下</v>
      </c>
      <c r="AX228" s="257">
        <f>IF(AV228&lt;=設定シート!$E$36,5,IF(AV228&lt;=設定シート!$I$36,7,IF(AV228&lt;=設定シート!$M$36,9,11)))</f>
        <v>11</v>
      </c>
      <c r="AY228" s="320"/>
      <c r="AZ228" s="318"/>
      <c r="BA228" s="322">
        <f t="shared" ref="BA228" si="108">AN228</f>
        <v>0</v>
      </c>
      <c r="BB228" s="318"/>
      <c r="BC228" s="318"/>
      <c r="BD228" s="209"/>
      <c r="BE228" s="209"/>
      <c r="BL228" s="1"/>
      <c r="BM228" s="1"/>
    </row>
    <row r="229" spans="2:65" s="33" customFormat="1" ht="18" customHeight="1">
      <c r="B229" s="492"/>
      <c r="C229" s="493"/>
      <c r="D229" s="493"/>
      <c r="E229" s="493"/>
      <c r="F229" s="493"/>
      <c r="G229" s="493"/>
      <c r="H229" s="493"/>
      <c r="I229" s="494"/>
      <c r="J229" s="492"/>
      <c r="K229" s="493"/>
      <c r="L229" s="493"/>
      <c r="M229" s="493"/>
      <c r="N229" s="496"/>
      <c r="O229" s="352"/>
      <c r="P229" s="365" t="s">
        <v>45</v>
      </c>
      <c r="Q229" s="350"/>
      <c r="R229" s="365" t="s">
        <v>46</v>
      </c>
      <c r="S229" s="171"/>
      <c r="T229" s="522" t="s">
        <v>48</v>
      </c>
      <c r="U229" s="523"/>
      <c r="V229" s="524"/>
      <c r="W229" s="525"/>
      <c r="X229" s="525"/>
      <c r="Y229" s="526"/>
      <c r="Z229" s="524"/>
      <c r="AA229" s="525"/>
      <c r="AB229" s="525"/>
      <c r="AC229" s="525"/>
      <c r="AD229" s="524">
        <v>0</v>
      </c>
      <c r="AE229" s="525"/>
      <c r="AF229" s="525"/>
      <c r="AG229" s="526"/>
      <c r="AH229" s="472">
        <f>IF(V228="賃金で算定",0,V229+Z229-AD229)</f>
        <v>0</v>
      </c>
      <c r="AI229" s="472"/>
      <c r="AJ229" s="472"/>
      <c r="AK229" s="473"/>
      <c r="AL229" s="479">
        <f>IF(V228="賃金で算定","賃金で算定",IF(OR(V229=0,$F242="",AV228=""),0,IF(AW228="昔",VLOOKUP($F242,労務比率,AX228,FALSE),IF(AW228="上",VLOOKUP($F242,労務比率,AX228,FALSE),IF(AW228="中",VLOOKUP($F242,労務比率,AX228,FALSE),VLOOKUP($F242,労務比率,AX228,FALSE))))))</f>
        <v>0</v>
      </c>
      <c r="AM229" s="480"/>
      <c r="AN229" s="481">
        <f>IF(V228="賃金で算定",0,INT(AH229*AL229/100))</f>
        <v>0</v>
      </c>
      <c r="AO229" s="482"/>
      <c r="AP229" s="482"/>
      <c r="AQ229" s="482"/>
      <c r="AR229" s="482"/>
      <c r="AS229" s="390"/>
      <c r="AT229" s="56"/>
      <c r="AU229" s="56"/>
      <c r="AV229" s="53"/>
      <c r="AW229" s="55"/>
      <c r="AX229" s="257"/>
      <c r="AY229" s="321">
        <f t="shared" ref="AY229" si="109">AH229</f>
        <v>0</v>
      </c>
      <c r="AZ229" s="319">
        <f>IF(AV228&lt;=設定シート!C$85,AH229,IF(AND(AV228&gt;=設定シート!E$85,AV228&lt;=設定シート!G$85),AH229*105/108,AH229))</f>
        <v>0</v>
      </c>
      <c r="BA229" s="316"/>
      <c r="BB229" s="319">
        <f t="shared" ref="BB229" si="110">IF($AL229="賃金で算定",0,INT(AY229*$AL229/100))</f>
        <v>0</v>
      </c>
      <c r="BC229" s="319">
        <f>IF(AY229=AZ229,BB229,AZ229*$AL229/100)</f>
        <v>0</v>
      </c>
      <c r="BD229" s="209"/>
      <c r="BE229" s="209"/>
      <c r="BL229" s="209">
        <f>IF(AY229=AZ229,0,1)</f>
        <v>0</v>
      </c>
      <c r="BM229" s="209" t="str">
        <f>IF(BL229=1,AL229,"")</f>
        <v/>
      </c>
    </row>
    <row r="230" spans="2:65" s="33" customFormat="1" ht="18" customHeight="1">
      <c r="B230" s="489"/>
      <c r="C230" s="490"/>
      <c r="D230" s="490"/>
      <c r="E230" s="490"/>
      <c r="F230" s="490"/>
      <c r="G230" s="490"/>
      <c r="H230" s="490"/>
      <c r="I230" s="491"/>
      <c r="J230" s="489"/>
      <c r="K230" s="490"/>
      <c r="L230" s="490"/>
      <c r="M230" s="490"/>
      <c r="N230" s="495"/>
      <c r="O230" s="351"/>
      <c r="P230" s="364" t="s">
        <v>45</v>
      </c>
      <c r="Q230" s="349"/>
      <c r="R230" s="364" t="s">
        <v>46</v>
      </c>
      <c r="S230" s="168"/>
      <c r="T230" s="497" t="s">
        <v>20</v>
      </c>
      <c r="U230" s="498"/>
      <c r="V230" s="499"/>
      <c r="W230" s="500"/>
      <c r="X230" s="500"/>
      <c r="Y230" s="76"/>
      <c r="Z230" s="36"/>
      <c r="AA230" s="37"/>
      <c r="AB230" s="37"/>
      <c r="AC230" s="48"/>
      <c r="AD230" s="36"/>
      <c r="AE230" s="37"/>
      <c r="AF230" s="37"/>
      <c r="AG230" s="49"/>
      <c r="AH230" s="483">
        <f>IF(V230="賃金で算定",V231+Z231-AD231,0)</f>
        <v>0</v>
      </c>
      <c r="AI230" s="484"/>
      <c r="AJ230" s="484"/>
      <c r="AK230" s="485"/>
      <c r="AL230" s="78"/>
      <c r="AM230" s="79"/>
      <c r="AN230" s="486"/>
      <c r="AO230" s="487"/>
      <c r="AP230" s="487"/>
      <c r="AQ230" s="487"/>
      <c r="AR230" s="487"/>
      <c r="AS230" s="369"/>
      <c r="AT230" s="56"/>
      <c r="AU230" s="56"/>
      <c r="AV230" s="53" t="str">
        <f>IF(OR(O230="",Q230=""),"", IF(O230&lt;20,DATE(O230+118,Q230,IF(S230="",1,S230)),DATE(O230+88,Q230,IF(S230="",1,S230))))</f>
        <v/>
      </c>
      <c r="AW230" s="55" t="str">
        <f>IF(AV230&lt;=設定シート!C$15,"昔",IF(AV230&lt;=設定シート!E$15,"上",IF(AV230&lt;=設定シート!G$15,"中","下")))</f>
        <v>下</v>
      </c>
      <c r="AX230" s="257">
        <f>IF(AV230&lt;=設定シート!$E$36,5,IF(AV230&lt;=設定シート!$I$36,7,IF(AV230&lt;=設定シート!$M$36,9,11)))</f>
        <v>11</v>
      </c>
      <c r="AY230" s="320"/>
      <c r="AZ230" s="318"/>
      <c r="BA230" s="322">
        <f t="shared" ref="BA230" si="111">AN230</f>
        <v>0</v>
      </c>
      <c r="BB230" s="318"/>
      <c r="BC230" s="318"/>
      <c r="BD230" s="209"/>
      <c r="BE230" s="209"/>
      <c r="BL230" s="1"/>
      <c r="BM230" s="1"/>
    </row>
    <row r="231" spans="2:65" s="33" customFormat="1" ht="18" customHeight="1">
      <c r="B231" s="492"/>
      <c r="C231" s="493"/>
      <c r="D231" s="493"/>
      <c r="E231" s="493"/>
      <c r="F231" s="493"/>
      <c r="G231" s="493"/>
      <c r="H231" s="493"/>
      <c r="I231" s="494"/>
      <c r="J231" s="492"/>
      <c r="K231" s="493"/>
      <c r="L231" s="493"/>
      <c r="M231" s="493"/>
      <c r="N231" s="496"/>
      <c r="O231" s="352"/>
      <c r="P231" s="365" t="s">
        <v>45</v>
      </c>
      <c r="Q231" s="350"/>
      <c r="R231" s="365" t="s">
        <v>46</v>
      </c>
      <c r="S231" s="171"/>
      <c r="T231" s="522" t="s">
        <v>21</v>
      </c>
      <c r="U231" s="523"/>
      <c r="V231" s="524"/>
      <c r="W231" s="525"/>
      <c r="X231" s="525"/>
      <c r="Y231" s="526"/>
      <c r="Z231" s="527"/>
      <c r="AA231" s="528"/>
      <c r="AB231" s="528"/>
      <c r="AC231" s="528"/>
      <c r="AD231" s="527">
        <v>0</v>
      </c>
      <c r="AE231" s="528"/>
      <c r="AF231" s="528"/>
      <c r="AG231" s="614"/>
      <c r="AH231" s="472">
        <f>IF(V230="賃金で算定",0,V231+Z231-AD231)</f>
        <v>0</v>
      </c>
      <c r="AI231" s="472"/>
      <c r="AJ231" s="472"/>
      <c r="AK231" s="473"/>
      <c r="AL231" s="479">
        <f>IF(V230="賃金で算定","賃金で算定",IF(OR(V231=0,$F242="",AV230=""),0,IF(AW230="昔",VLOOKUP($F242,労務比率,AX230,FALSE),IF(AW230="上",VLOOKUP($F242,労務比率,AX230,FALSE),IF(AW230="中",VLOOKUP($F242,労務比率,AX230,FALSE),VLOOKUP($F242,労務比率,AX230,FALSE))))))</f>
        <v>0</v>
      </c>
      <c r="AM231" s="480"/>
      <c r="AN231" s="481">
        <f>IF(V230="賃金で算定",0,INT(AH231*AL231/100))</f>
        <v>0</v>
      </c>
      <c r="AO231" s="482"/>
      <c r="AP231" s="482"/>
      <c r="AQ231" s="482"/>
      <c r="AR231" s="482"/>
      <c r="AS231" s="390"/>
      <c r="AT231" s="56"/>
      <c r="AU231" s="56"/>
      <c r="AV231" s="53"/>
      <c r="AW231" s="55"/>
      <c r="AX231" s="257"/>
      <c r="AY231" s="321">
        <f t="shared" ref="AY231" si="112">AH231</f>
        <v>0</v>
      </c>
      <c r="AZ231" s="319">
        <f>IF(AV230&lt;=設定シート!C$85,AH231,IF(AND(AV230&gt;=設定シート!E$85,AV230&lt;=設定シート!G$85),AH231*105/108,AH231))</f>
        <v>0</v>
      </c>
      <c r="BA231" s="316"/>
      <c r="BB231" s="319">
        <f t="shared" ref="BB231" si="113">IF($AL231="賃金で算定",0,INT(AY231*$AL231/100))</f>
        <v>0</v>
      </c>
      <c r="BC231" s="319">
        <f>IF(AY231=AZ231,BB231,AZ231*$AL231/100)</f>
        <v>0</v>
      </c>
      <c r="BD231" s="209"/>
      <c r="BE231" s="209"/>
      <c r="BL231" s="209">
        <f>IF(AY231=AZ231,0,1)</f>
        <v>0</v>
      </c>
      <c r="BM231" s="209" t="str">
        <f>IF(BL231=1,AL231,"")</f>
        <v/>
      </c>
    </row>
    <row r="232" spans="2:65" s="33" customFormat="1" ht="18" customHeight="1">
      <c r="B232" s="489"/>
      <c r="C232" s="490"/>
      <c r="D232" s="490"/>
      <c r="E232" s="490"/>
      <c r="F232" s="490"/>
      <c r="G232" s="490"/>
      <c r="H232" s="490"/>
      <c r="I232" s="491"/>
      <c r="J232" s="489"/>
      <c r="K232" s="490"/>
      <c r="L232" s="490"/>
      <c r="M232" s="490"/>
      <c r="N232" s="495"/>
      <c r="O232" s="351"/>
      <c r="P232" s="364" t="s">
        <v>45</v>
      </c>
      <c r="Q232" s="349"/>
      <c r="R232" s="364" t="s">
        <v>46</v>
      </c>
      <c r="S232" s="168"/>
      <c r="T232" s="497" t="s">
        <v>47</v>
      </c>
      <c r="U232" s="498"/>
      <c r="V232" s="499"/>
      <c r="W232" s="500"/>
      <c r="X232" s="500"/>
      <c r="Y232" s="75"/>
      <c r="Z232" s="40"/>
      <c r="AA232" s="41"/>
      <c r="AB232" s="41"/>
      <c r="AC232" s="42"/>
      <c r="AD232" s="40"/>
      <c r="AE232" s="41"/>
      <c r="AF232" s="41"/>
      <c r="AG232" s="47"/>
      <c r="AH232" s="483">
        <f>IF(V232="賃金で算定",V233+Z233-AD233,0)</f>
        <v>0</v>
      </c>
      <c r="AI232" s="484"/>
      <c r="AJ232" s="484"/>
      <c r="AK232" s="485"/>
      <c r="AL232" s="78"/>
      <c r="AM232" s="79"/>
      <c r="AN232" s="486"/>
      <c r="AO232" s="487"/>
      <c r="AP232" s="487"/>
      <c r="AQ232" s="487"/>
      <c r="AR232" s="487"/>
      <c r="AS232" s="369"/>
      <c r="AT232" s="56"/>
      <c r="AU232" s="56"/>
      <c r="AV232" s="53" t="str">
        <f>IF(OR(O232="",Q232=""),"", IF(O232&lt;20,DATE(O232+118,Q232,IF(S232="",1,S232)),DATE(O232+88,Q232,IF(S232="",1,S232))))</f>
        <v/>
      </c>
      <c r="AW232" s="55" t="str">
        <f>IF(AV232&lt;=設定シート!C$15,"昔",IF(AV232&lt;=設定シート!E$15,"上",IF(AV232&lt;=設定シート!G$15,"中","下")))</f>
        <v>下</v>
      </c>
      <c r="AX232" s="257">
        <f>IF(AV232&lt;=設定シート!$E$36,5,IF(AV232&lt;=設定シート!$I$36,7,IF(AV232&lt;=設定シート!$M$36,9,11)))</f>
        <v>11</v>
      </c>
      <c r="AY232" s="320"/>
      <c r="AZ232" s="318"/>
      <c r="BA232" s="322">
        <f t="shared" ref="BA232" si="114">AN232</f>
        <v>0</v>
      </c>
      <c r="BB232" s="318"/>
      <c r="BC232" s="318"/>
      <c r="BD232" s="209"/>
      <c r="BE232" s="209"/>
      <c r="BL232" s="1"/>
      <c r="BM232" s="1"/>
    </row>
    <row r="233" spans="2:65" s="33" customFormat="1" ht="18" customHeight="1">
      <c r="B233" s="492"/>
      <c r="C233" s="493"/>
      <c r="D233" s="493"/>
      <c r="E233" s="493"/>
      <c r="F233" s="493"/>
      <c r="G233" s="493"/>
      <c r="H233" s="493"/>
      <c r="I233" s="494"/>
      <c r="J233" s="492"/>
      <c r="K233" s="493"/>
      <c r="L233" s="493"/>
      <c r="M233" s="493"/>
      <c r="N233" s="496"/>
      <c r="O233" s="352"/>
      <c r="P233" s="365" t="s">
        <v>45</v>
      </c>
      <c r="Q233" s="350"/>
      <c r="R233" s="365" t="s">
        <v>46</v>
      </c>
      <c r="S233" s="171"/>
      <c r="T233" s="522" t="s">
        <v>48</v>
      </c>
      <c r="U233" s="523"/>
      <c r="V233" s="524"/>
      <c r="W233" s="525"/>
      <c r="X233" s="525"/>
      <c r="Y233" s="526"/>
      <c r="Z233" s="524"/>
      <c r="AA233" s="525"/>
      <c r="AB233" s="525"/>
      <c r="AC233" s="525"/>
      <c r="AD233" s="527">
        <v>0</v>
      </c>
      <c r="AE233" s="528"/>
      <c r="AF233" s="528"/>
      <c r="AG233" s="614"/>
      <c r="AH233" s="472">
        <f>IF(V232="賃金で算定",0,V233+Z233-AD233)</f>
        <v>0</v>
      </c>
      <c r="AI233" s="472"/>
      <c r="AJ233" s="472"/>
      <c r="AK233" s="473"/>
      <c r="AL233" s="479">
        <f>IF(V232="賃金で算定","賃金で算定",IF(OR(V233=0,$F242="",AV232=""),0,IF(AW232="昔",VLOOKUP($F242,労務比率,AX232,FALSE),IF(AW232="上",VLOOKUP($F242,労務比率,AX232,FALSE),IF(AW232="中",VLOOKUP($F242,労務比率,AX232,FALSE),VLOOKUP($F242,労務比率,AX232,FALSE))))))</f>
        <v>0</v>
      </c>
      <c r="AM233" s="480"/>
      <c r="AN233" s="481">
        <f>IF(V232="賃金で算定",0,INT(AH233*AL233/100))</f>
        <v>0</v>
      </c>
      <c r="AO233" s="482"/>
      <c r="AP233" s="482"/>
      <c r="AQ233" s="482"/>
      <c r="AR233" s="482"/>
      <c r="AS233" s="390"/>
      <c r="AT233" s="56"/>
      <c r="AU233" s="56"/>
      <c r="AV233" s="53"/>
      <c r="AW233" s="55"/>
      <c r="AX233" s="257"/>
      <c r="AY233" s="321">
        <f t="shared" ref="AY233" si="115">AH233</f>
        <v>0</v>
      </c>
      <c r="AZ233" s="319">
        <f>IF(AV232&lt;=設定シート!C$85,AH233,IF(AND(AV232&gt;=設定シート!E$85,AV232&lt;=設定シート!G$85),AH233*105/108,AH233))</f>
        <v>0</v>
      </c>
      <c r="BA233" s="316"/>
      <c r="BB233" s="319">
        <f t="shared" ref="BB233" si="116">IF($AL233="賃金で算定",0,INT(AY233*$AL233/100))</f>
        <v>0</v>
      </c>
      <c r="BC233" s="319">
        <f>IF(AY233=AZ233,BB233,AZ233*$AL233/100)</f>
        <v>0</v>
      </c>
      <c r="BD233" s="209"/>
      <c r="BE233" s="209"/>
      <c r="BL233" s="209">
        <f>IF(AY233=AZ233,0,1)</f>
        <v>0</v>
      </c>
      <c r="BM233" s="209" t="str">
        <f>IF(BL233=1,AL233,"")</f>
        <v/>
      </c>
    </row>
    <row r="234" spans="2:65" s="33" customFormat="1" ht="18" customHeight="1">
      <c r="B234" s="489"/>
      <c r="C234" s="490"/>
      <c r="D234" s="490"/>
      <c r="E234" s="490"/>
      <c r="F234" s="490"/>
      <c r="G234" s="490"/>
      <c r="H234" s="490"/>
      <c r="I234" s="491"/>
      <c r="J234" s="489"/>
      <c r="K234" s="490"/>
      <c r="L234" s="490"/>
      <c r="M234" s="490"/>
      <c r="N234" s="495"/>
      <c r="O234" s="351"/>
      <c r="P234" s="364" t="s">
        <v>45</v>
      </c>
      <c r="Q234" s="349"/>
      <c r="R234" s="364" t="s">
        <v>46</v>
      </c>
      <c r="S234" s="168"/>
      <c r="T234" s="497" t="s">
        <v>47</v>
      </c>
      <c r="U234" s="498"/>
      <c r="V234" s="499"/>
      <c r="W234" s="500"/>
      <c r="X234" s="500"/>
      <c r="Y234" s="75"/>
      <c r="Z234" s="40"/>
      <c r="AA234" s="41"/>
      <c r="AB234" s="41"/>
      <c r="AC234" s="42"/>
      <c r="AD234" s="40"/>
      <c r="AE234" s="41"/>
      <c r="AF234" s="41"/>
      <c r="AG234" s="47"/>
      <c r="AH234" s="483">
        <f>IF(V234="賃金で算定",V235+Z235-AD235,0)</f>
        <v>0</v>
      </c>
      <c r="AI234" s="484"/>
      <c r="AJ234" s="484"/>
      <c r="AK234" s="485"/>
      <c r="AL234" s="78"/>
      <c r="AM234" s="79"/>
      <c r="AN234" s="486"/>
      <c r="AO234" s="487"/>
      <c r="AP234" s="487"/>
      <c r="AQ234" s="487"/>
      <c r="AR234" s="487"/>
      <c r="AS234" s="369"/>
      <c r="AT234" s="56"/>
      <c r="AU234" s="56"/>
      <c r="AV234" s="53" t="str">
        <f>IF(OR(O234="",Q234=""),"", IF(O234&lt;20,DATE(O234+118,Q234,IF(S234="",1,S234)),DATE(O234+88,Q234,IF(S234="",1,S234))))</f>
        <v/>
      </c>
      <c r="AW234" s="55" t="str">
        <f>IF(AV234&lt;=設定シート!C$15,"昔",IF(AV234&lt;=設定シート!E$15,"上",IF(AV234&lt;=設定シート!G$15,"中","下")))</f>
        <v>下</v>
      </c>
      <c r="AX234" s="257">
        <f>IF(AV234&lt;=設定シート!$E$36,5,IF(AV234&lt;=設定シート!$I$36,7,IF(AV234&lt;=設定シート!$M$36,9,11)))</f>
        <v>11</v>
      </c>
      <c r="AY234" s="320"/>
      <c r="AZ234" s="318"/>
      <c r="BA234" s="322">
        <f t="shared" ref="BA234" si="117">AN234</f>
        <v>0</v>
      </c>
      <c r="BB234" s="318"/>
      <c r="BC234" s="318"/>
      <c r="BD234" s="209"/>
      <c r="BE234" s="209"/>
      <c r="BL234" s="1"/>
      <c r="BM234" s="1"/>
    </row>
    <row r="235" spans="2:65" s="33" customFormat="1" ht="18" customHeight="1">
      <c r="B235" s="492"/>
      <c r="C235" s="493"/>
      <c r="D235" s="493"/>
      <c r="E235" s="493"/>
      <c r="F235" s="493"/>
      <c r="G235" s="493"/>
      <c r="H235" s="493"/>
      <c r="I235" s="494"/>
      <c r="J235" s="492"/>
      <c r="K235" s="493"/>
      <c r="L235" s="493"/>
      <c r="M235" s="493"/>
      <c r="N235" s="496"/>
      <c r="O235" s="352"/>
      <c r="P235" s="365" t="s">
        <v>45</v>
      </c>
      <c r="Q235" s="350"/>
      <c r="R235" s="365" t="s">
        <v>46</v>
      </c>
      <c r="S235" s="171"/>
      <c r="T235" s="522" t="s">
        <v>48</v>
      </c>
      <c r="U235" s="523"/>
      <c r="V235" s="524"/>
      <c r="W235" s="525"/>
      <c r="X235" s="525"/>
      <c r="Y235" s="526"/>
      <c r="Z235" s="524"/>
      <c r="AA235" s="525"/>
      <c r="AB235" s="525"/>
      <c r="AC235" s="525"/>
      <c r="AD235" s="527">
        <v>0</v>
      </c>
      <c r="AE235" s="528"/>
      <c r="AF235" s="528"/>
      <c r="AG235" s="614"/>
      <c r="AH235" s="472">
        <f>IF(V234="賃金で算定",0,V235+Z235-AD235)</f>
        <v>0</v>
      </c>
      <c r="AI235" s="472"/>
      <c r="AJ235" s="472"/>
      <c r="AK235" s="473"/>
      <c r="AL235" s="479">
        <f>IF(V234="賃金で算定","賃金で算定",IF(OR(V235=0,$F242="",AV234=""),0,IF(AW234="昔",VLOOKUP($F242,労務比率,AX234,FALSE),IF(AW234="上",VLOOKUP($F242,労務比率,AX234,FALSE),IF(AW234="中",VLOOKUP($F242,労務比率,AX234,FALSE),VLOOKUP($F242,労務比率,AX234,FALSE))))))</f>
        <v>0</v>
      </c>
      <c r="AM235" s="480"/>
      <c r="AN235" s="481">
        <f>IF(V234="賃金で算定",0,INT(AH235*AL235/100))</f>
        <v>0</v>
      </c>
      <c r="AO235" s="482"/>
      <c r="AP235" s="482"/>
      <c r="AQ235" s="482"/>
      <c r="AR235" s="482"/>
      <c r="AS235" s="390"/>
      <c r="AT235" s="56"/>
      <c r="AU235" s="56"/>
      <c r="AV235" s="53"/>
      <c r="AW235" s="55"/>
      <c r="AX235" s="257"/>
      <c r="AY235" s="321">
        <f t="shared" ref="AY235" si="118">AH235</f>
        <v>0</v>
      </c>
      <c r="AZ235" s="319">
        <f>IF(AV234&lt;=設定シート!C$85,AH235,IF(AND(AV234&gt;=設定シート!E$85,AV234&lt;=設定シート!G$85),AH235*105/108,AH235))</f>
        <v>0</v>
      </c>
      <c r="BA235" s="316"/>
      <c r="BB235" s="319">
        <f t="shared" ref="BB235" si="119">IF($AL235="賃金で算定",0,INT(AY235*$AL235/100))</f>
        <v>0</v>
      </c>
      <c r="BC235" s="319">
        <f>IF(AY235=AZ235,BB235,AZ235*$AL235/100)</f>
        <v>0</v>
      </c>
      <c r="BD235" s="209"/>
      <c r="BE235" s="209"/>
      <c r="BL235" s="209">
        <f>IF(AY235=AZ235,0,1)</f>
        <v>0</v>
      </c>
      <c r="BM235" s="209" t="str">
        <f>IF(BL235=1,AL235,"")</f>
        <v/>
      </c>
    </row>
    <row r="236" spans="2:65" s="33" customFormat="1" ht="18" customHeight="1">
      <c r="B236" s="489"/>
      <c r="C236" s="490"/>
      <c r="D236" s="490"/>
      <c r="E236" s="490"/>
      <c r="F236" s="490"/>
      <c r="G236" s="490"/>
      <c r="H236" s="490"/>
      <c r="I236" s="491"/>
      <c r="J236" s="489"/>
      <c r="K236" s="490"/>
      <c r="L236" s="490"/>
      <c r="M236" s="490"/>
      <c r="N236" s="495"/>
      <c r="O236" s="351"/>
      <c r="P236" s="364" t="s">
        <v>45</v>
      </c>
      <c r="Q236" s="349"/>
      <c r="R236" s="364" t="s">
        <v>46</v>
      </c>
      <c r="S236" s="168"/>
      <c r="T236" s="497" t="s">
        <v>20</v>
      </c>
      <c r="U236" s="498"/>
      <c r="V236" s="499"/>
      <c r="W236" s="500"/>
      <c r="X236" s="500"/>
      <c r="Y236" s="75"/>
      <c r="Z236" s="40"/>
      <c r="AA236" s="41"/>
      <c r="AB236" s="41"/>
      <c r="AC236" s="42"/>
      <c r="AD236" s="40"/>
      <c r="AE236" s="41"/>
      <c r="AF236" s="41"/>
      <c r="AG236" s="47"/>
      <c r="AH236" s="483">
        <f>IF(V236="賃金で算定",V237+Z237-AD237,0)</f>
        <v>0</v>
      </c>
      <c r="AI236" s="484"/>
      <c r="AJ236" s="484"/>
      <c r="AK236" s="485"/>
      <c r="AL236" s="78"/>
      <c r="AM236" s="79"/>
      <c r="AN236" s="486"/>
      <c r="AO236" s="487"/>
      <c r="AP236" s="487"/>
      <c r="AQ236" s="487"/>
      <c r="AR236" s="487"/>
      <c r="AS236" s="369"/>
      <c r="AT236" s="56"/>
      <c r="AU236" s="56"/>
      <c r="AV236" s="53" t="str">
        <f>IF(OR(O236="",Q236=""),"", IF(O236&lt;20,DATE(O236+118,Q236,IF(S236="",1,S236)),DATE(O236+88,Q236,IF(S236="",1,S236))))</f>
        <v/>
      </c>
      <c r="AW236" s="55" t="str">
        <f>IF(AV236&lt;=設定シート!C$15,"昔",IF(AV236&lt;=設定シート!E$15,"上",IF(AV236&lt;=設定シート!G$15,"中","下")))</f>
        <v>下</v>
      </c>
      <c r="AX236" s="257">
        <f>IF(AV236&lt;=設定シート!$E$36,5,IF(AV236&lt;=設定シート!$I$36,7,IF(AV236&lt;=設定シート!$M$36,9,11)))</f>
        <v>11</v>
      </c>
      <c r="AY236" s="320"/>
      <c r="AZ236" s="318"/>
      <c r="BA236" s="322">
        <f t="shared" ref="BA236" si="120">AN236</f>
        <v>0</v>
      </c>
      <c r="BB236" s="318"/>
      <c r="BC236" s="318"/>
      <c r="BD236" s="209"/>
      <c r="BE236" s="209"/>
      <c r="BL236" s="1"/>
      <c r="BM236" s="1"/>
    </row>
    <row r="237" spans="2:65" s="33" customFormat="1" ht="18" customHeight="1">
      <c r="B237" s="492"/>
      <c r="C237" s="493"/>
      <c r="D237" s="493"/>
      <c r="E237" s="493"/>
      <c r="F237" s="493"/>
      <c r="G237" s="493"/>
      <c r="H237" s="493"/>
      <c r="I237" s="494"/>
      <c r="J237" s="492"/>
      <c r="K237" s="493"/>
      <c r="L237" s="493"/>
      <c r="M237" s="493"/>
      <c r="N237" s="496"/>
      <c r="O237" s="352"/>
      <c r="P237" s="365" t="s">
        <v>45</v>
      </c>
      <c r="Q237" s="350"/>
      <c r="R237" s="365" t="s">
        <v>46</v>
      </c>
      <c r="S237" s="171"/>
      <c r="T237" s="522" t="s">
        <v>21</v>
      </c>
      <c r="U237" s="523"/>
      <c r="V237" s="524"/>
      <c r="W237" s="525"/>
      <c r="X237" s="525"/>
      <c r="Y237" s="526"/>
      <c r="Z237" s="524"/>
      <c r="AA237" s="525"/>
      <c r="AB237" s="525"/>
      <c r="AC237" s="525"/>
      <c r="AD237" s="527">
        <v>0</v>
      </c>
      <c r="AE237" s="528"/>
      <c r="AF237" s="528"/>
      <c r="AG237" s="614"/>
      <c r="AH237" s="472">
        <f>IF(V236="賃金で算定",0,V237+Z237-AD237)</f>
        <v>0</v>
      </c>
      <c r="AI237" s="472"/>
      <c r="AJ237" s="472"/>
      <c r="AK237" s="473"/>
      <c r="AL237" s="479">
        <f>IF(V236="賃金で算定","賃金で算定",IF(OR(V237=0,$F242="",AV236=""),0,IF(AW236="昔",VLOOKUP($F242,労務比率,AX236,FALSE),IF(AW236="上",VLOOKUP($F242,労務比率,AX236,FALSE),IF(AW236="中",VLOOKUP($F242,労務比率,AX236,FALSE),VLOOKUP($F242,労務比率,AX236,FALSE))))))</f>
        <v>0</v>
      </c>
      <c r="AM237" s="480"/>
      <c r="AN237" s="481">
        <f>IF(V236="賃金で算定",0,INT(AH237*AL237/100))</f>
        <v>0</v>
      </c>
      <c r="AO237" s="482"/>
      <c r="AP237" s="482"/>
      <c r="AQ237" s="482"/>
      <c r="AR237" s="482"/>
      <c r="AS237" s="390"/>
      <c r="AT237" s="56"/>
      <c r="AU237" s="56"/>
      <c r="AV237" s="53"/>
      <c r="AW237" s="55"/>
      <c r="AX237" s="257"/>
      <c r="AY237" s="321">
        <f t="shared" ref="AY237" si="121">AH237</f>
        <v>0</v>
      </c>
      <c r="AZ237" s="319">
        <f>IF(AV236&lt;=設定シート!C$85,AH237,IF(AND(AV236&gt;=設定シート!E$85,AV236&lt;=設定シート!G$85),AH237*105/108,AH237))</f>
        <v>0</v>
      </c>
      <c r="BA237" s="316"/>
      <c r="BB237" s="319">
        <f t="shared" ref="BB237" si="122">IF($AL237="賃金で算定",0,INT(AY237*$AL237/100))</f>
        <v>0</v>
      </c>
      <c r="BC237" s="319">
        <f>IF(AY237=AZ237,BB237,AZ237*$AL237/100)</f>
        <v>0</v>
      </c>
      <c r="BD237" s="209"/>
      <c r="BE237" s="209"/>
      <c r="BL237" s="209">
        <f>IF(AY237=AZ237,0,1)</f>
        <v>0</v>
      </c>
      <c r="BM237" s="209" t="str">
        <f>IF(BL237=1,AL237,"")</f>
        <v/>
      </c>
    </row>
    <row r="238" spans="2:65" s="33" customFormat="1" ht="18" customHeight="1">
      <c r="B238" s="489"/>
      <c r="C238" s="490"/>
      <c r="D238" s="490"/>
      <c r="E238" s="490"/>
      <c r="F238" s="490"/>
      <c r="G238" s="490"/>
      <c r="H238" s="490"/>
      <c r="I238" s="491"/>
      <c r="J238" s="489"/>
      <c r="K238" s="490"/>
      <c r="L238" s="490"/>
      <c r="M238" s="490"/>
      <c r="N238" s="495"/>
      <c r="O238" s="351"/>
      <c r="P238" s="364" t="s">
        <v>45</v>
      </c>
      <c r="Q238" s="349"/>
      <c r="R238" s="364" t="s">
        <v>46</v>
      </c>
      <c r="S238" s="168"/>
      <c r="T238" s="497" t="s">
        <v>47</v>
      </c>
      <c r="U238" s="498"/>
      <c r="V238" s="499"/>
      <c r="W238" s="500"/>
      <c r="X238" s="500"/>
      <c r="Y238" s="75"/>
      <c r="Z238" s="40"/>
      <c r="AA238" s="41"/>
      <c r="AB238" s="41"/>
      <c r="AC238" s="42"/>
      <c r="AD238" s="40"/>
      <c r="AE238" s="41"/>
      <c r="AF238" s="41"/>
      <c r="AG238" s="47"/>
      <c r="AH238" s="483">
        <f>IF(V238="賃金で算定",V239+Z239-AD239,0)</f>
        <v>0</v>
      </c>
      <c r="AI238" s="484"/>
      <c r="AJ238" s="484"/>
      <c r="AK238" s="485"/>
      <c r="AL238" s="78"/>
      <c r="AM238" s="79"/>
      <c r="AN238" s="486"/>
      <c r="AO238" s="487"/>
      <c r="AP238" s="487"/>
      <c r="AQ238" s="487"/>
      <c r="AR238" s="487"/>
      <c r="AS238" s="369"/>
      <c r="AT238" s="56"/>
      <c r="AU238" s="56"/>
      <c r="AV238" s="53" t="str">
        <f>IF(OR(O238="",Q238=""),"", IF(O238&lt;20,DATE(O238+118,Q238,IF(S238="",1,S238)),DATE(O238+88,Q238,IF(S238="",1,S238))))</f>
        <v/>
      </c>
      <c r="AW238" s="55" t="str">
        <f>IF(AV238&lt;=設定シート!C$15,"昔",IF(AV238&lt;=設定シート!E$15,"上",IF(AV238&lt;=設定シート!G$15,"中","下")))</f>
        <v>下</v>
      </c>
      <c r="AX238" s="257">
        <f>IF(AV238&lt;=設定シート!$E$36,5,IF(AV238&lt;=設定シート!$I$36,7,IF(AV238&lt;=設定シート!$M$36,9,11)))</f>
        <v>11</v>
      </c>
      <c r="AY238" s="320"/>
      <c r="AZ238" s="318"/>
      <c r="BA238" s="322">
        <f t="shared" ref="BA238" si="123">AN238</f>
        <v>0</v>
      </c>
      <c r="BB238" s="318"/>
      <c r="BC238" s="318"/>
      <c r="BD238" s="209"/>
      <c r="BE238" s="209"/>
      <c r="BL238" s="1"/>
      <c r="BM238" s="1"/>
    </row>
    <row r="239" spans="2:65" s="33" customFormat="1" ht="18" customHeight="1">
      <c r="B239" s="492"/>
      <c r="C239" s="493"/>
      <c r="D239" s="493"/>
      <c r="E239" s="493"/>
      <c r="F239" s="493"/>
      <c r="G239" s="493"/>
      <c r="H239" s="493"/>
      <c r="I239" s="494"/>
      <c r="J239" s="492"/>
      <c r="K239" s="493"/>
      <c r="L239" s="493"/>
      <c r="M239" s="493"/>
      <c r="N239" s="496"/>
      <c r="O239" s="352"/>
      <c r="P239" s="365" t="s">
        <v>45</v>
      </c>
      <c r="Q239" s="350"/>
      <c r="R239" s="365" t="s">
        <v>46</v>
      </c>
      <c r="S239" s="171"/>
      <c r="T239" s="522" t="s">
        <v>48</v>
      </c>
      <c r="U239" s="523"/>
      <c r="V239" s="524"/>
      <c r="W239" s="525"/>
      <c r="X239" s="525"/>
      <c r="Y239" s="526"/>
      <c r="Z239" s="524"/>
      <c r="AA239" s="525"/>
      <c r="AB239" s="525"/>
      <c r="AC239" s="525"/>
      <c r="AD239" s="527">
        <v>0</v>
      </c>
      <c r="AE239" s="528"/>
      <c r="AF239" s="528"/>
      <c r="AG239" s="614"/>
      <c r="AH239" s="472">
        <f>IF(V238="賃金で算定",0,V239+Z239-AD239)</f>
        <v>0</v>
      </c>
      <c r="AI239" s="472"/>
      <c r="AJ239" s="472"/>
      <c r="AK239" s="473"/>
      <c r="AL239" s="479">
        <f>IF(V238="賃金で算定","賃金で算定",IF(OR(V239=0,$F242="",AV238=""),0,IF(AW238="昔",VLOOKUP($F242,労務比率,AX238,FALSE),IF(AW238="上",VLOOKUP($F242,労務比率,AX238,FALSE),IF(AW238="中",VLOOKUP($F242,労務比率,AX238,FALSE),VLOOKUP($F242,労務比率,AX238,FALSE))))))</f>
        <v>0</v>
      </c>
      <c r="AM239" s="480"/>
      <c r="AN239" s="481">
        <f>IF(V238="賃金で算定",0,INT(AH239*AL239/100))</f>
        <v>0</v>
      </c>
      <c r="AO239" s="482"/>
      <c r="AP239" s="482"/>
      <c r="AQ239" s="482"/>
      <c r="AR239" s="482"/>
      <c r="AS239" s="390"/>
      <c r="AT239" s="56"/>
      <c r="AU239" s="56"/>
      <c r="AV239" s="53"/>
      <c r="AW239" s="55"/>
      <c r="AX239" s="257"/>
      <c r="AY239" s="321">
        <f t="shared" ref="AY239" si="124">AH239</f>
        <v>0</v>
      </c>
      <c r="AZ239" s="319">
        <f>IF(AV238&lt;=設定シート!C$85,AH239,IF(AND(AV238&gt;=設定シート!E$85,AV238&lt;=設定シート!G$85),AH239*105/108,AH239))</f>
        <v>0</v>
      </c>
      <c r="BA239" s="316"/>
      <c r="BB239" s="319">
        <f t="shared" ref="BB239" si="125">IF($AL239="賃金で算定",0,INT(AY239*$AL239/100))</f>
        <v>0</v>
      </c>
      <c r="BC239" s="319">
        <f>IF(AY239=AZ239,BB239,AZ239*$AL239/100)</f>
        <v>0</v>
      </c>
      <c r="BD239" s="209"/>
      <c r="BE239" s="209"/>
      <c r="BL239" s="209">
        <f>IF(AY239=AZ239,0,1)</f>
        <v>0</v>
      </c>
      <c r="BM239" s="209" t="str">
        <f>IF(BL239=1,AL239,"")</f>
        <v/>
      </c>
    </row>
    <row r="240" spans="2:65" s="33" customFormat="1" ht="18" customHeight="1">
      <c r="B240" s="489"/>
      <c r="C240" s="490"/>
      <c r="D240" s="490"/>
      <c r="E240" s="490"/>
      <c r="F240" s="490"/>
      <c r="G240" s="490"/>
      <c r="H240" s="490"/>
      <c r="I240" s="491"/>
      <c r="J240" s="489"/>
      <c r="K240" s="490"/>
      <c r="L240" s="490"/>
      <c r="M240" s="490"/>
      <c r="N240" s="495"/>
      <c r="O240" s="351"/>
      <c r="P240" s="364" t="s">
        <v>45</v>
      </c>
      <c r="Q240" s="349"/>
      <c r="R240" s="364" t="s">
        <v>46</v>
      </c>
      <c r="S240" s="168"/>
      <c r="T240" s="497" t="s">
        <v>47</v>
      </c>
      <c r="U240" s="498"/>
      <c r="V240" s="499"/>
      <c r="W240" s="500"/>
      <c r="X240" s="500"/>
      <c r="Y240" s="75"/>
      <c r="Z240" s="40"/>
      <c r="AA240" s="41"/>
      <c r="AB240" s="41"/>
      <c r="AC240" s="42"/>
      <c r="AD240" s="40"/>
      <c r="AE240" s="41"/>
      <c r="AF240" s="41"/>
      <c r="AG240" s="47"/>
      <c r="AH240" s="483">
        <f>IF(V240="賃金で算定",V241+Z241-AD241,0)</f>
        <v>0</v>
      </c>
      <c r="AI240" s="484"/>
      <c r="AJ240" s="484"/>
      <c r="AK240" s="485"/>
      <c r="AL240" s="78"/>
      <c r="AM240" s="79"/>
      <c r="AN240" s="486"/>
      <c r="AO240" s="487"/>
      <c r="AP240" s="487"/>
      <c r="AQ240" s="487"/>
      <c r="AR240" s="487"/>
      <c r="AS240" s="369"/>
      <c r="AT240" s="56"/>
      <c r="AU240" s="56"/>
      <c r="AV240" s="53" t="str">
        <f>IF(OR(O240="",Q240=""),"", IF(O240&lt;20,DATE(O240+118,Q240,IF(S240="",1,S240)),DATE(O240+88,Q240,IF(S240="",1,S240))))</f>
        <v/>
      </c>
      <c r="AW240" s="55" t="str">
        <f>IF(AV240&lt;=設定シート!C$15,"昔",IF(AV240&lt;=設定シート!E$15,"上",IF(AV240&lt;=設定シート!G$15,"中","下")))</f>
        <v>下</v>
      </c>
      <c r="AX240" s="257">
        <f>IF(AV240&lt;=設定シート!$E$36,5,IF(AV240&lt;=設定シート!$I$36,7,IF(AV240&lt;=設定シート!$M$36,9,11)))</f>
        <v>11</v>
      </c>
      <c r="AY240" s="320"/>
      <c r="AZ240" s="318"/>
      <c r="BA240" s="322">
        <f t="shared" ref="BA240" si="126">AN240</f>
        <v>0</v>
      </c>
      <c r="BB240" s="318"/>
      <c r="BC240" s="318"/>
      <c r="BD240" s="209"/>
      <c r="BE240" s="209"/>
      <c r="BL240" s="1"/>
      <c r="BM240" s="1"/>
    </row>
    <row r="241" spans="2:65" s="33" customFormat="1" ht="18" customHeight="1">
      <c r="B241" s="492"/>
      <c r="C241" s="493"/>
      <c r="D241" s="493"/>
      <c r="E241" s="493"/>
      <c r="F241" s="493"/>
      <c r="G241" s="493"/>
      <c r="H241" s="493"/>
      <c r="I241" s="494"/>
      <c r="J241" s="492"/>
      <c r="K241" s="493"/>
      <c r="L241" s="493"/>
      <c r="M241" s="493"/>
      <c r="N241" s="496"/>
      <c r="O241" s="352"/>
      <c r="P241" s="365" t="s">
        <v>45</v>
      </c>
      <c r="Q241" s="350"/>
      <c r="R241" s="365" t="s">
        <v>46</v>
      </c>
      <c r="S241" s="171"/>
      <c r="T241" s="522" t="s">
        <v>48</v>
      </c>
      <c r="U241" s="523"/>
      <c r="V241" s="524"/>
      <c r="W241" s="525"/>
      <c r="X241" s="525"/>
      <c r="Y241" s="526"/>
      <c r="Z241" s="524"/>
      <c r="AA241" s="525"/>
      <c r="AB241" s="525"/>
      <c r="AC241" s="525"/>
      <c r="AD241" s="527">
        <v>0</v>
      </c>
      <c r="AE241" s="528"/>
      <c r="AF241" s="528"/>
      <c r="AG241" s="614"/>
      <c r="AH241" s="476">
        <f>IF(V240="賃金で算定",0,V241+Z241-AD241)</f>
        <v>0</v>
      </c>
      <c r="AI241" s="477"/>
      <c r="AJ241" s="477"/>
      <c r="AK241" s="478"/>
      <c r="AL241" s="479">
        <f>IF(V240="賃金で算定","賃金で算定",IF(OR(V241=0,$F242="",AV240=""),0,IF(AW240="昔",VLOOKUP($F242,労務比率,AX240,FALSE),IF(AW240="上",VLOOKUP($F242,労務比率,AX240,FALSE),IF(AW240="中",VLOOKUP($F242,労務比率,AX240,FALSE),VLOOKUP($F242,労務比率,AX240,FALSE))))))</f>
        <v>0</v>
      </c>
      <c r="AM241" s="480"/>
      <c r="AN241" s="481">
        <f>IF(V240="賃金で算定",0,INT(AH241*AL241/100))</f>
        <v>0</v>
      </c>
      <c r="AO241" s="482"/>
      <c r="AP241" s="482"/>
      <c r="AQ241" s="482"/>
      <c r="AR241" s="482"/>
      <c r="AS241" s="390"/>
      <c r="AT241" s="56"/>
      <c r="AU241" s="56"/>
      <c r="AV241" s="53"/>
      <c r="AW241" s="55"/>
      <c r="AX241" s="257"/>
      <c r="AY241" s="321">
        <f t="shared" ref="AY241" si="127">AH241</f>
        <v>0</v>
      </c>
      <c r="AZ241" s="319">
        <f>IF(AV240&lt;=設定シート!C$85,AH241,IF(AND(AV240&gt;=設定シート!E$85,AV240&lt;=設定シート!G$85),AH241*105/108,AH241))</f>
        <v>0</v>
      </c>
      <c r="BA241" s="316"/>
      <c r="BB241" s="319">
        <f t="shared" ref="BB241" si="128">IF($AL241="賃金で算定",0,INT(AY241*$AL241/100))</f>
        <v>0</v>
      </c>
      <c r="BC241" s="319">
        <f>IF(AY241=AZ241,BB241,AZ241*$AL241/100)</f>
        <v>0</v>
      </c>
      <c r="BD241" s="209"/>
      <c r="BE241" s="209"/>
      <c r="BL241" s="209">
        <f>IF(AY241=AZ241,0,1)</f>
        <v>0</v>
      </c>
      <c r="BM241" s="209" t="str">
        <f>IF(BL241=1,AL241,"")</f>
        <v/>
      </c>
    </row>
    <row r="242" spans="2:65" s="33" customFormat="1" ht="18" customHeight="1">
      <c r="B242" s="501" t="s">
        <v>113</v>
      </c>
      <c r="C242" s="502"/>
      <c r="D242" s="502"/>
      <c r="E242" s="503"/>
      <c r="F242" s="510"/>
      <c r="G242" s="511"/>
      <c r="H242" s="511"/>
      <c r="I242" s="511"/>
      <c r="J242" s="511"/>
      <c r="K242" s="511"/>
      <c r="L242" s="511"/>
      <c r="M242" s="511"/>
      <c r="N242" s="512"/>
      <c r="O242" s="501" t="s">
        <v>49</v>
      </c>
      <c r="P242" s="502"/>
      <c r="Q242" s="502"/>
      <c r="R242" s="502"/>
      <c r="S242" s="502"/>
      <c r="T242" s="502"/>
      <c r="U242" s="503"/>
      <c r="V242" s="519">
        <f>AH242</f>
        <v>0</v>
      </c>
      <c r="W242" s="520"/>
      <c r="X242" s="520"/>
      <c r="Y242" s="521"/>
      <c r="Z242" s="290"/>
      <c r="AA242" s="291"/>
      <c r="AB242" s="291"/>
      <c r="AC242" s="42"/>
      <c r="AD242" s="290"/>
      <c r="AE242" s="291"/>
      <c r="AF242" s="291"/>
      <c r="AG242" s="42"/>
      <c r="AH242" s="483">
        <f>AH224+AH226+AH228+AH230+AH232+AH234+AH236+AH238+AH240</f>
        <v>0</v>
      </c>
      <c r="AI242" s="484"/>
      <c r="AJ242" s="484"/>
      <c r="AK242" s="485"/>
      <c r="AL242" s="68"/>
      <c r="AM242" s="69"/>
      <c r="AN242" s="519">
        <f>AN224+AN226+AN228+AN230+AN232+AN234+AN236+AN238+AN240</f>
        <v>0</v>
      </c>
      <c r="AO242" s="520"/>
      <c r="AP242" s="520"/>
      <c r="AQ242" s="520"/>
      <c r="AR242" s="520"/>
      <c r="AS242" s="369"/>
      <c r="AT242" s="56"/>
      <c r="AU242" s="56"/>
      <c r="AW242" s="55"/>
      <c r="AX242" s="257"/>
      <c r="AY242" s="320"/>
      <c r="AZ242" s="323"/>
      <c r="BA242" s="330">
        <f>BA224+BA226+BA228+BA230+BA232+BA234+BA236+BA238+BA240</f>
        <v>0</v>
      </c>
      <c r="BB242" s="331">
        <f>BB225+BB227+BB229+BB231+BB233+BB235+BB237+BB239+BB241</f>
        <v>0</v>
      </c>
      <c r="BC242" s="331">
        <f>SUMIF(BL225:BL241,0,BC225:BC241)+ROUNDDOWN(ROUNDDOWN(BL242*105/108,0)*BM242/100,0)</f>
        <v>0</v>
      </c>
      <c r="BD242" s="209"/>
      <c r="BE242" s="209"/>
      <c r="BL242" s="209">
        <f>SUMIF(BL225:BL241,1,AH225:AK241)</f>
        <v>0</v>
      </c>
      <c r="BM242" s="209">
        <f>IF(COUNT(BM225:BM241)=0,0,SUM(BM225:BM241)/COUNT(BM225:BM241))</f>
        <v>0</v>
      </c>
    </row>
    <row r="243" spans="2:65" s="33" customFormat="1" ht="18" customHeight="1">
      <c r="B243" s="504"/>
      <c r="C243" s="505"/>
      <c r="D243" s="505"/>
      <c r="E243" s="506"/>
      <c r="F243" s="513"/>
      <c r="G243" s="514"/>
      <c r="H243" s="514"/>
      <c r="I243" s="514"/>
      <c r="J243" s="514"/>
      <c r="K243" s="514"/>
      <c r="L243" s="514"/>
      <c r="M243" s="514"/>
      <c r="N243" s="515"/>
      <c r="O243" s="504"/>
      <c r="P243" s="505"/>
      <c r="Q243" s="505"/>
      <c r="R243" s="505"/>
      <c r="S243" s="505"/>
      <c r="T243" s="505"/>
      <c r="U243" s="506"/>
      <c r="V243" s="471">
        <f>V225+V227+V229+V231+V233+V235+V237+V239+V241-V242</f>
        <v>0</v>
      </c>
      <c r="W243" s="472"/>
      <c r="X243" s="472"/>
      <c r="Y243" s="473"/>
      <c r="Z243" s="471">
        <f>Z225+Z227+Z229+Z231+Z233+Z235+Z237+Z239+Z241</f>
        <v>0</v>
      </c>
      <c r="AA243" s="472"/>
      <c r="AB243" s="472"/>
      <c r="AC243" s="472"/>
      <c r="AD243" s="471">
        <f>AD225+AD227+AD229+AD231+AD233+AD235+AD237+AD239+AD241</f>
        <v>0</v>
      </c>
      <c r="AE243" s="472"/>
      <c r="AF243" s="472"/>
      <c r="AG243" s="472"/>
      <c r="AH243" s="471">
        <f>AY243</f>
        <v>0</v>
      </c>
      <c r="AI243" s="472"/>
      <c r="AJ243" s="472"/>
      <c r="AK243" s="472"/>
      <c r="AL243" s="373"/>
      <c r="AM243" s="374"/>
      <c r="AN243" s="474">
        <f>BB243</f>
        <v>0</v>
      </c>
      <c r="AO243" s="475"/>
      <c r="AP243" s="475"/>
      <c r="AQ243" s="475"/>
      <c r="AR243" s="475"/>
      <c r="AS243" s="391"/>
      <c r="AT243" s="56"/>
      <c r="AU243" s="56"/>
      <c r="AW243" s="55"/>
      <c r="AX243" s="257"/>
      <c r="AY243" s="326">
        <f>AY225+AY227+AY229+AY231+AY233+AY235+AY237+AY239+AY241</f>
        <v>0</v>
      </c>
      <c r="AZ243" s="328"/>
      <c r="BA243" s="328"/>
      <c r="BB243" s="324">
        <f>BB242</f>
        <v>0</v>
      </c>
      <c r="BC243" s="332"/>
      <c r="BD243" s="209"/>
      <c r="BE243" s="209"/>
    </row>
    <row r="244" spans="2:65" s="33" customFormat="1" ht="18" customHeight="1">
      <c r="B244" s="507"/>
      <c r="C244" s="508"/>
      <c r="D244" s="508"/>
      <c r="E244" s="509"/>
      <c r="F244" s="516"/>
      <c r="G244" s="517"/>
      <c r="H244" s="517"/>
      <c r="I244" s="517"/>
      <c r="J244" s="517"/>
      <c r="K244" s="517"/>
      <c r="L244" s="517"/>
      <c r="M244" s="517"/>
      <c r="N244" s="518"/>
      <c r="O244" s="507"/>
      <c r="P244" s="508"/>
      <c r="Q244" s="508"/>
      <c r="R244" s="508"/>
      <c r="S244" s="508"/>
      <c r="T244" s="508"/>
      <c r="U244" s="509"/>
      <c r="V244" s="476"/>
      <c r="W244" s="477"/>
      <c r="X244" s="477"/>
      <c r="Y244" s="478"/>
      <c r="Z244" s="476"/>
      <c r="AA244" s="477"/>
      <c r="AB244" s="477"/>
      <c r="AC244" s="477"/>
      <c r="AD244" s="476"/>
      <c r="AE244" s="477"/>
      <c r="AF244" s="477"/>
      <c r="AG244" s="477"/>
      <c r="AH244" s="476">
        <f>AZ244</f>
        <v>0</v>
      </c>
      <c r="AI244" s="477"/>
      <c r="AJ244" s="477"/>
      <c r="AK244" s="478"/>
      <c r="AL244" s="371"/>
      <c r="AM244" s="372"/>
      <c r="AN244" s="481">
        <f>BC244</f>
        <v>0</v>
      </c>
      <c r="AO244" s="482"/>
      <c r="AP244" s="482"/>
      <c r="AQ244" s="482"/>
      <c r="AR244" s="482"/>
      <c r="AS244" s="390"/>
      <c r="AT244" s="56"/>
      <c r="AU244" s="173"/>
      <c r="AW244" s="55"/>
      <c r="AX244" s="257"/>
      <c r="AY244" s="327"/>
      <c r="AZ244" s="329">
        <f>IF(AZ225+AZ227+AZ229+AZ231+AZ233+AZ235+AZ237+AZ239+AZ241=AY243,0,ROUNDDOWN(AZ225+AZ227+AZ229+AZ231+AZ233+AZ235+AZ237+AZ239+AZ241,0))</f>
        <v>0</v>
      </c>
      <c r="BA244" s="325"/>
      <c r="BB244" s="325"/>
      <c r="BC244" s="329">
        <f>IF(BC242=BB243,0,BC242)</f>
        <v>0</v>
      </c>
      <c r="BD244" s="209"/>
      <c r="BE244" s="209"/>
    </row>
    <row r="245" spans="2:65" s="33" customFormat="1" ht="18" customHeight="1">
      <c r="AD245" s="1" t="str">
        <f>IF(AND($F242="",$V242+$V243&gt;0),"事業の種類を選択してください。","")</f>
        <v/>
      </c>
      <c r="AE245" s="1"/>
      <c r="AF245" s="1"/>
      <c r="AG245" s="1"/>
      <c r="AH245" s="1"/>
      <c r="AI245" s="1"/>
      <c r="AJ245" s="1"/>
      <c r="AK245" s="1"/>
      <c r="AL245" s="392"/>
      <c r="AM245" s="392"/>
      <c r="AN245" s="488">
        <f>IF(AN242=0,0,AN242+IF(AN244=0,AN243,AN244))</f>
        <v>0</v>
      </c>
      <c r="AO245" s="488"/>
      <c r="AP245" s="488"/>
      <c r="AQ245" s="488"/>
      <c r="AR245" s="488"/>
      <c r="AS245" s="83"/>
      <c r="AT245" s="56"/>
      <c r="AU245" s="56"/>
      <c r="AW245" s="55"/>
      <c r="AX245" s="257"/>
      <c r="AY245" s="257"/>
      <c r="AZ245" s="257"/>
      <c r="BA245" s="257"/>
      <c r="BB245" s="257"/>
      <c r="BC245" s="257"/>
      <c r="BD245" s="209"/>
      <c r="BE245" s="209"/>
    </row>
    <row r="246" spans="2:65" s="33" customFormat="1" ht="31.5" customHeight="1">
      <c r="AL246" s="81"/>
      <c r="AM246" s="81"/>
      <c r="AN246" s="393"/>
      <c r="AO246" s="393"/>
      <c r="AP246" s="393"/>
      <c r="AQ246" s="393"/>
      <c r="AR246" s="393"/>
      <c r="AS246" s="83"/>
      <c r="AT246" s="56"/>
      <c r="AU246" s="56"/>
      <c r="AW246" s="55"/>
      <c r="AX246" s="257"/>
      <c r="AY246" s="257"/>
      <c r="AZ246" s="257"/>
      <c r="BA246" s="257"/>
      <c r="BB246" s="257"/>
      <c r="BC246" s="257"/>
      <c r="BD246" s="209"/>
      <c r="BE246" s="209"/>
    </row>
    <row r="247" spans="2:65" s="33" customFormat="1" ht="7.5" customHeight="1">
      <c r="X247" s="35"/>
      <c r="Y247" s="35"/>
      <c r="Z247" s="56"/>
      <c r="AA247" s="56"/>
      <c r="AB247" s="56"/>
      <c r="AC247" s="56"/>
      <c r="AD247" s="56"/>
      <c r="AE247" s="56"/>
      <c r="AF247" s="56"/>
      <c r="AG247" s="56"/>
      <c r="AH247" s="56"/>
      <c r="AI247" s="56"/>
      <c r="AJ247" s="56"/>
      <c r="AK247" s="56"/>
      <c r="AL247" s="83"/>
      <c r="AM247" s="83"/>
      <c r="AN247" s="83"/>
      <c r="AO247" s="83"/>
      <c r="AP247" s="83"/>
      <c r="AQ247" s="83"/>
      <c r="AR247" s="83"/>
      <c r="AS247" s="83"/>
      <c r="AT247" s="1"/>
      <c r="AU247" s="1"/>
      <c r="AW247" s="55"/>
      <c r="AX247" s="257"/>
      <c r="AY247" s="257"/>
      <c r="AZ247" s="257"/>
      <c r="BA247" s="257"/>
      <c r="BB247" s="257"/>
      <c r="BC247" s="257"/>
      <c r="BD247" s="209"/>
      <c r="BE247" s="209"/>
    </row>
    <row r="248" spans="2:65" s="33" customFormat="1" ht="10.5" customHeight="1">
      <c r="X248" s="35"/>
      <c r="Y248" s="35"/>
      <c r="Z248" s="56"/>
      <c r="AA248" s="56"/>
      <c r="AB248" s="56"/>
      <c r="AC248" s="56"/>
      <c r="AD248" s="56"/>
      <c r="AE248" s="56"/>
      <c r="AF248" s="56"/>
      <c r="AG248" s="56"/>
      <c r="AH248" s="56"/>
      <c r="AI248" s="56"/>
      <c r="AJ248" s="56"/>
      <c r="AK248" s="56"/>
      <c r="AL248" s="83"/>
      <c r="AM248" s="83"/>
      <c r="AN248" s="83"/>
      <c r="AO248" s="83"/>
      <c r="AP248" s="83"/>
      <c r="AQ248" s="83"/>
      <c r="AR248" s="83"/>
      <c r="AS248" s="83"/>
      <c r="AT248" s="1"/>
      <c r="AU248" s="1"/>
      <c r="AW248" s="55"/>
      <c r="AX248" s="257"/>
      <c r="AY248" s="257"/>
      <c r="AZ248" s="257"/>
      <c r="BA248" s="257"/>
      <c r="BB248" s="257"/>
      <c r="BC248" s="257"/>
      <c r="BD248" s="209"/>
      <c r="BE248" s="209"/>
    </row>
    <row r="249" spans="2:65" s="33" customFormat="1" ht="5.25" customHeight="1">
      <c r="X249" s="35"/>
      <c r="Y249" s="35"/>
      <c r="Z249" s="56"/>
      <c r="AA249" s="56"/>
      <c r="AB249" s="56"/>
      <c r="AC249" s="56"/>
      <c r="AD249" s="56"/>
      <c r="AE249" s="56"/>
      <c r="AF249" s="56"/>
      <c r="AG249" s="56"/>
      <c r="AH249" s="56"/>
      <c r="AI249" s="56"/>
      <c r="AJ249" s="56"/>
      <c r="AK249" s="56"/>
      <c r="AL249" s="83"/>
      <c r="AM249" s="83"/>
      <c r="AN249" s="83"/>
      <c r="AO249" s="83"/>
      <c r="AP249" s="83"/>
      <c r="AQ249" s="83"/>
      <c r="AR249" s="83"/>
      <c r="AS249" s="83"/>
      <c r="AT249" s="1"/>
      <c r="AU249" s="1"/>
      <c r="AW249" s="55"/>
      <c r="AX249" s="257"/>
      <c r="AY249" s="257"/>
      <c r="AZ249" s="257"/>
      <c r="BA249" s="257"/>
      <c r="BB249" s="257"/>
      <c r="BC249" s="257"/>
      <c r="BD249" s="209"/>
      <c r="BE249" s="209"/>
    </row>
    <row r="250" spans="2:65" s="33" customFormat="1" ht="5.25" customHeight="1">
      <c r="X250" s="35"/>
      <c r="Y250" s="35"/>
      <c r="Z250" s="56"/>
      <c r="AA250" s="56"/>
      <c r="AB250" s="56"/>
      <c r="AC250" s="56"/>
      <c r="AD250" s="56"/>
      <c r="AE250" s="56"/>
      <c r="AF250" s="56"/>
      <c r="AG250" s="56"/>
      <c r="AH250" s="56"/>
      <c r="AI250" s="56"/>
      <c r="AJ250" s="56"/>
      <c r="AK250" s="56"/>
      <c r="AL250" s="83"/>
      <c r="AM250" s="83"/>
      <c r="AN250" s="83"/>
      <c r="AO250" s="83"/>
      <c r="AP250" s="83"/>
      <c r="AQ250" s="83"/>
      <c r="AR250" s="83"/>
      <c r="AS250" s="83"/>
      <c r="AT250" s="1"/>
      <c r="AU250" s="1"/>
      <c r="AW250" s="55"/>
      <c r="AX250" s="257"/>
      <c r="AY250" s="257"/>
      <c r="AZ250" s="257"/>
      <c r="BA250" s="257"/>
      <c r="BB250" s="257"/>
      <c r="BC250" s="257"/>
      <c r="BD250" s="209"/>
      <c r="BE250" s="209"/>
    </row>
    <row r="251" spans="2:65" s="33" customFormat="1" ht="5.25" customHeight="1">
      <c r="X251" s="35"/>
      <c r="Y251" s="35"/>
      <c r="Z251" s="56"/>
      <c r="AA251" s="56"/>
      <c r="AB251" s="56"/>
      <c r="AC251" s="56"/>
      <c r="AD251" s="56"/>
      <c r="AE251" s="56"/>
      <c r="AF251" s="56"/>
      <c r="AG251" s="56"/>
      <c r="AH251" s="56"/>
      <c r="AI251" s="56"/>
      <c r="AJ251" s="56"/>
      <c r="AK251" s="56"/>
      <c r="AL251" s="83"/>
      <c r="AM251" s="83"/>
      <c r="AN251" s="83"/>
      <c r="AO251" s="83"/>
      <c r="AP251" s="83"/>
      <c r="AQ251" s="83"/>
      <c r="AR251" s="83"/>
      <c r="AS251" s="83"/>
      <c r="AT251" s="1"/>
      <c r="AU251" s="1"/>
      <c r="AW251" s="55"/>
      <c r="AX251" s="257"/>
      <c r="AY251" s="257"/>
      <c r="AZ251" s="257"/>
      <c r="BA251" s="257"/>
      <c r="BB251" s="257"/>
      <c r="BC251" s="257"/>
      <c r="BD251" s="209"/>
      <c r="BE251" s="209"/>
    </row>
    <row r="252" spans="2:65" s="33" customFormat="1" ht="5.25" customHeight="1">
      <c r="X252" s="35"/>
      <c r="Y252" s="35"/>
      <c r="Z252" s="56"/>
      <c r="AA252" s="56"/>
      <c r="AB252" s="56"/>
      <c r="AC252" s="56"/>
      <c r="AD252" s="56"/>
      <c r="AE252" s="56"/>
      <c r="AF252" s="56"/>
      <c r="AG252" s="56"/>
      <c r="AH252" s="56"/>
      <c r="AI252" s="56"/>
      <c r="AJ252" s="56"/>
      <c r="AK252" s="56"/>
      <c r="AL252" s="83"/>
      <c r="AM252" s="83"/>
      <c r="AN252" s="83"/>
      <c r="AO252" s="83"/>
      <c r="AP252" s="83"/>
      <c r="AQ252" s="83"/>
      <c r="AR252" s="83"/>
      <c r="AS252" s="83"/>
      <c r="AT252" s="1"/>
      <c r="AU252" s="1"/>
      <c r="AW252" s="55"/>
      <c r="AX252" s="257"/>
      <c r="AY252" s="257"/>
      <c r="AZ252" s="257"/>
      <c r="BA252" s="257"/>
      <c r="BB252" s="257"/>
      <c r="BC252" s="257"/>
      <c r="BD252" s="209"/>
      <c r="BE252" s="209"/>
    </row>
    <row r="253" spans="2:65" s="33" customFormat="1" ht="17.25" customHeight="1">
      <c r="B253" s="57" t="s">
        <v>50</v>
      </c>
      <c r="L253" s="56"/>
      <c r="M253" s="56"/>
      <c r="N253" s="56"/>
      <c r="O253" s="56"/>
      <c r="P253" s="56"/>
      <c r="Q253" s="56"/>
      <c r="R253" s="56"/>
      <c r="S253" s="58"/>
      <c r="T253" s="58"/>
      <c r="U253" s="58"/>
      <c r="V253" s="58"/>
      <c r="W253" s="58"/>
      <c r="X253" s="56"/>
      <c r="Y253" s="56"/>
      <c r="Z253" s="56"/>
      <c r="AA253" s="56"/>
      <c r="AB253" s="56"/>
      <c r="AC253" s="56"/>
      <c r="AL253" s="86"/>
      <c r="AM253" s="392"/>
      <c r="AN253" s="392"/>
      <c r="AO253" s="392"/>
      <c r="AP253" s="392"/>
      <c r="AQ253" s="81"/>
      <c r="AR253" s="81"/>
      <c r="AS253" s="81"/>
      <c r="AW253" s="55"/>
      <c r="AX253" s="257"/>
      <c r="AY253" s="257"/>
      <c r="AZ253" s="257"/>
      <c r="BA253" s="257"/>
      <c r="BB253" s="257"/>
      <c r="BC253" s="257"/>
      <c r="BD253" s="209"/>
      <c r="BE253" s="209"/>
    </row>
    <row r="254" spans="2:65" s="33" customFormat="1" ht="12.75" customHeight="1">
      <c r="L254" s="56"/>
      <c r="M254" s="60"/>
      <c r="N254" s="60"/>
      <c r="O254" s="60"/>
      <c r="P254" s="60"/>
      <c r="Q254" s="60"/>
      <c r="R254" s="60"/>
      <c r="S254" s="60"/>
      <c r="T254" s="61"/>
      <c r="U254" s="61"/>
      <c r="V254" s="61"/>
      <c r="W254" s="61"/>
      <c r="X254" s="61"/>
      <c r="Y254" s="61"/>
      <c r="Z254" s="61"/>
      <c r="AA254" s="60"/>
      <c r="AB254" s="60"/>
      <c r="AC254" s="60"/>
      <c r="AL254" s="86"/>
      <c r="AM254" s="759" t="s">
        <v>301</v>
      </c>
      <c r="AN254" s="760"/>
      <c r="AO254" s="760"/>
      <c r="AP254" s="761"/>
      <c r="AQ254" s="81"/>
      <c r="AR254" s="81"/>
      <c r="AS254" s="81"/>
      <c r="AW254" s="55"/>
      <c r="AX254" s="257"/>
      <c r="AY254" s="257"/>
      <c r="AZ254" s="257"/>
      <c r="BA254" s="257"/>
      <c r="BB254" s="257"/>
      <c r="BC254" s="257"/>
      <c r="BD254" s="209"/>
      <c r="BE254" s="209"/>
    </row>
    <row r="255" spans="2:65" s="33" customFormat="1" ht="12.75" customHeight="1">
      <c r="L255" s="56"/>
      <c r="M255" s="60"/>
      <c r="N255" s="60"/>
      <c r="O255" s="60"/>
      <c r="P255" s="60"/>
      <c r="Q255" s="60"/>
      <c r="R255" s="60"/>
      <c r="S255" s="60"/>
      <c r="T255" s="61"/>
      <c r="U255" s="61"/>
      <c r="V255" s="61"/>
      <c r="W255" s="61"/>
      <c r="X255" s="61"/>
      <c r="Y255" s="61"/>
      <c r="Z255" s="61"/>
      <c r="AA255" s="60"/>
      <c r="AB255" s="60"/>
      <c r="AC255" s="60"/>
      <c r="AL255" s="86"/>
      <c r="AM255" s="762"/>
      <c r="AN255" s="763"/>
      <c r="AO255" s="763"/>
      <c r="AP255" s="764"/>
      <c r="AQ255" s="81"/>
      <c r="AR255" s="81"/>
      <c r="AS255" s="81"/>
      <c r="AW255" s="55"/>
      <c r="AX255" s="257"/>
      <c r="AY255" s="257"/>
      <c r="AZ255" s="257"/>
      <c r="BA255" s="257"/>
      <c r="BB255" s="257"/>
      <c r="BC255" s="257"/>
      <c r="BD255" s="209"/>
      <c r="BE255" s="209"/>
    </row>
    <row r="256" spans="2:65" s="33" customFormat="1" ht="12.75" customHeight="1">
      <c r="L256" s="56"/>
      <c r="M256" s="60"/>
      <c r="N256" s="60"/>
      <c r="O256" s="60"/>
      <c r="P256" s="60"/>
      <c r="Q256" s="60"/>
      <c r="R256" s="60"/>
      <c r="S256" s="60"/>
      <c r="T256" s="60"/>
      <c r="U256" s="60"/>
      <c r="V256" s="60"/>
      <c r="W256" s="60"/>
      <c r="X256" s="60"/>
      <c r="Y256" s="60"/>
      <c r="Z256" s="60"/>
      <c r="AA256" s="60"/>
      <c r="AB256" s="60"/>
      <c r="AC256" s="60"/>
      <c r="AL256" s="86"/>
      <c r="AM256" s="394"/>
      <c r="AN256" s="394"/>
      <c r="AO256" s="23"/>
      <c r="AP256" s="23"/>
      <c r="AQ256" s="81"/>
      <c r="AR256" s="81"/>
      <c r="AS256" s="81"/>
      <c r="AW256" s="55"/>
      <c r="AX256" s="257"/>
      <c r="AY256" s="257"/>
      <c r="AZ256" s="257"/>
      <c r="BA256" s="257"/>
      <c r="BB256" s="257"/>
      <c r="BC256" s="257"/>
      <c r="BD256" s="209"/>
      <c r="BE256" s="209"/>
    </row>
    <row r="257" spans="2:65" s="33" customFormat="1" ht="6" customHeight="1">
      <c r="L257" s="56"/>
      <c r="M257" s="60"/>
      <c r="N257" s="60"/>
      <c r="O257" s="60"/>
      <c r="P257" s="60"/>
      <c r="Q257" s="60"/>
      <c r="R257" s="60"/>
      <c r="S257" s="60"/>
      <c r="T257" s="60"/>
      <c r="U257" s="60"/>
      <c r="V257" s="60"/>
      <c r="W257" s="60"/>
      <c r="X257" s="60"/>
      <c r="Y257" s="60"/>
      <c r="Z257" s="60"/>
      <c r="AA257" s="60"/>
      <c r="AB257" s="60"/>
      <c r="AC257" s="60"/>
      <c r="AL257" s="86"/>
      <c r="AM257" s="86"/>
      <c r="AN257" s="81"/>
      <c r="AO257" s="81"/>
      <c r="AP257" s="81"/>
      <c r="AQ257" s="81"/>
      <c r="AR257" s="81"/>
      <c r="AS257" s="81"/>
      <c r="AW257" s="55"/>
      <c r="AX257" s="257"/>
      <c r="AY257" s="257"/>
      <c r="AZ257" s="257"/>
      <c r="BA257" s="257"/>
      <c r="BB257" s="257"/>
      <c r="BC257" s="257"/>
      <c r="BD257" s="209"/>
      <c r="BE257" s="209"/>
    </row>
    <row r="258" spans="2:65" s="33" customFormat="1" ht="12.75" customHeight="1">
      <c r="B258" s="589" t="s">
        <v>2</v>
      </c>
      <c r="C258" s="590"/>
      <c r="D258" s="590"/>
      <c r="E258" s="590"/>
      <c r="F258" s="590"/>
      <c r="G258" s="590"/>
      <c r="H258" s="590"/>
      <c r="I258" s="590"/>
      <c r="J258" s="592" t="s">
        <v>10</v>
      </c>
      <c r="K258" s="592"/>
      <c r="L258" s="62" t="s">
        <v>3</v>
      </c>
      <c r="M258" s="592" t="s">
        <v>11</v>
      </c>
      <c r="N258" s="592"/>
      <c r="O258" s="593" t="s">
        <v>12</v>
      </c>
      <c r="P258" s="592"/>
      <c r="Q258" s="592"/>
      <c r="R258" s="592"/>
      <c r="S258" s="592"/>
      <c r="T258" s="592"/>
      <c r="U258" s="592" t="s">
        <v>13</v>
      </c>
      <c r="V258" s="592"/>
      <c r="W258" s="592"/>
      <c r="X258" s="56"/>
      <c r="Y258" s="56"/>
      <c r="Z258" s="56"/>
      <c r="AA258" s="56"/>
      <c r="AB258" s="56"/>
      <c r="AC258" s="56"/>
      <c r="AD258" s="34"/>
      <c r="AE258" s="34"/>
      <c r="AF258" s="34"/>
      <c r="AG258" s="34"/>
      <c r="AH258" s="34"/>
      <c r="AI258" s="34"/>
      <c r="AJ258" s="34"/>
      <c r="AK258" s="56"/>
      <c r="AL258" s="594">
        <f ca="1">$AL$9</f>
        <v>10</v>
      </c>
      <c r="AM258" s="595"/>
      <c r="AN258" s="600" t="s">
        <v>4</v>
      </c>
      <c r="AO258" s="600"/>
      <c r="AP258" s="595">
        <v>7</v>
      </c>
      <c r="AQ258" s="595"/>
      <c r="AR258" s="600" t="s">
        <v>5</v>
      </c>
      <c r="AS258" s="615"/>
      <c r="AT258" s="56"/>
      <c r="AU258" s="56"/>
      <c r="AW258" s="55"/>
      <c r="AX258" s="257"/>
      <c r="AY258" s="257"/>
      <c r="AZ258" s="257"/>
      <c r="BA258" s="257"/>
      <c r="BB258" s="257"/>
      <c r="BC258" s="257"/>
      <c r="BD258" s="209"/>
      <c r="BE258" s="209"/>
    </row>
    <row r="259" spans="2:65" s="33" customFormat="1" ht="13.5" customHeight="1">
      <c r="B259" s="590"/>
      <c r="C259" s="590"/>
      <c r="D259" s="590"/>
      <c r="E259" s="590"/>
      <c r="F259" s="590"/>
      <c r="G259" s="590"/>
      <c r="H259" s="590"/>
      <c r="I259" s="590"/>
      <c r="J259" s="609" t="str">
        <f>$J$10</f>
        <v>2</v>
      </c>
      <c r="K259" s="547" t="str">
        <f>$K$10</f>
        <v>5</v>
      </c>
      <c r="L259" s="611" t="str">
        <f>$L$10</f>
        <v>1</v>
      </c>
      <c r="M259" s="550" t="str">
        <f>$M$10</f>
        <v>0</v>
      </c>
      <c r="N259" s="547" t="str">
        <f>$N$10</f>
        <v>4</v>
      </c>
      <c r="O259" s="550" t="str">
        <f>$O$10</f>
        <v>9</v>
      </c>
      <c r="P259" s="544" t="str">
        <f>$P$10</f>
        <v>3</v>
      </c>
      <c r="Q259" s="544" t="str">
        <f>$Q$10</f>
        <v>7</v>
      </c>
      <c r="R259" s="544" t="str">
        <f>$R$10</f>
        <v>0</v>
      </c>
      <c r="S259" s="544" t="str">
        <f>$S$10</f>
        <v>2</v>
      </c>
      <c r="T259" s="547" t="str">
        <f>$T$10</f>
        <v>5</v>
      </c>
      <c r="U259" s="550">
        <f>$U$10</f>
        <v>0</v>
      </c>
      <c r="V259" s="544">
        <f>$V$10</f>
        <v>0</v>
      </c>
      <c r="W259" s="547">
        <f>$W$10</f>
        <v>0</v>
      </c>
      <c r="X259" s="56"/>
      <c r="Y259" s="56"/>
      <c r="Z259" s="56"/>
      <c r="AA259" s="56"/>
      <c r="AB259" s="56"/>
      <c r="AC259" s="56"/>
      <c r="AD259" s="34"/>
      <c r="AE259" s="34"/>
      <c r="AF259" s="34"/>
      <c r="AG259" s="34"/>
      <c r="AH259" s="34"/>
      <c r="AI259" s="34"/>
      <c r="AJ259" s="34"/>
      <c r="AK259" s="56"/>
      <c r="AL259" s="596"/>
      <c r="AM259" s="597"/>
      <c r="AN259" s="601"/>
      <c r="AO259" s="601"/>
      <c r="AP259" s="597"/>
      <c r="AQ259" s="597"/>
      <c r="AR259" s="601"/>
      <c r="AS259" s="616"/>
      <c r="AT259" s="56"/>
      <c r="AU259" s="56"/>
      <c r="AW259" s="55"/>
      <c r="AX259" s="257"/>
      <c r="AY259" s="257"/>
      <c r="AZ259" s="257"/>
      <c r="BA259" s="257"/>
      <c r="BB259" s="257"/>
      <c r="BC259" s="257"/>
      <c r="BD259" s="209"/>
      <c r="BE259" s="209"/>
    </row>
    <row r="260" spans="2:65" s="33" customFormat="1" ht="9" customHeight="1">
      <c r="B260" s="590"/>
      <c r="C260" s="590"/>
      <c r="D260" s="590"/>
      <c r="E260" s="590"/>
      <c r="F260" s="590"/>
      <c r="G260" s="590"/>
      <c r="H260" s="590"/>
      <c r="I260" s="590"/>
      <c r="J260" s="610"/>
      <c r="K260" s="548"/>
      <c r="L260" s="612"/>
      <c r="M260" s="551"/>
      <c r="N260" s="548"/>
      <c r="O260" s="551"/>
      <c r="P260" s="545"/>
      <c r="Q260" s="545"/>
      <c r="R260" s="545"/>
      <c r="S260" s="545"/>
      <c r="T260" s="548"/>
      <c r="U260" s="551"/>
      <c r="V260" s="545"/>
      <c r="W260" s="548"/>
      <c r="X260" s="56"/>
      <c r="Y260" s="56"/>
      <c r="Z260" s="56"/>
      <c r="AA260" s="56"/>
      <c r="AB260" s="56"/>
      <c r="AC260" s="56"/>
      <c r="AD260" s="34"/>
      <c r="AE260" s="34"/>
      <c r="AF260" s="34"/>
      <c r="AG260" s="34"/>
      <c r="AH260" s="34"/>
      <c r="AI260" s="34"/>
      <c r="AJ260" s="34"/>
      <c r="AK260" s="56"/>
      <c r="AL260" s="598"/>
      <c r="AM260" s="599"/>
      <c r="AN260" s="602"/>
      <c r="AO260" s="602"/>
      <c r="AP260" s="599"/>
      <c r="AQ260" s="599"/>
      <c r="AR260" s="602"/>
      <c r="AS260" s="617"/>
      <c r="AT260" s="56"/>
      <c r="AU260" s="56"/>
      <c r="AW260" s="55"/>
      <c r="AX260" s="257"/>
      <c r="AY260" s="257"/>
      <c r="AZ260" s="257"/>
      <c r="BA260" s="257"/>
      <c r="BB260" s="257"/>
      <c r="BC260" s="257"/>
      <c r="BD260" s="209"/>
      <c r="BE260" s="209"/>
    </row>
    <row r="261" spans="2:65" s="33" customFormat="1" ht="6" customHeight="1">
      <c r="B261" s="591"/>
      <c r="C261" s="591"/>
      <c r="D261" s="591"/>
      <c r="E261" s="591"/>
      <c r="F261" s="591"/>
      <c r="G261" s="591"/>
      <c r="H261" s="591"/>
      <c r="I261" s="591"/>
      <c r="J261" s="610"/>
      <c r="K261" s="549"/>
      <c r="L261" s="613"/>
      <c r="M261" s="552"/>
      <c r="N261" s="549"/>
      <c r="O261" s="552"/>
      <c r="P261" s="546"/>
      <c r="Q261" s="546"/>
      <c r="R261" s="546"/>
      <c r="S261" s="546"/>
      <c r="T261" s="549"/>
      <c r="U261" s="552"/>
      <c r="V261" s="546"/>
      <c r="W261" s="549"/>
      <c r="X261" s="56"/>
      <c r="Y261" s="56"/>
      <c r="Z261" s="56"/>
      <c r="AA261" s="56"/>
      <c r="AB261" s="56"/>
      <c r="AC261" s="56"/>
      <c r="AD261" s="56"/>
      <c r="AE261" s="56"/>
      <c r="AF261" s="56"/>
      <c r="AG261" s="56"/>
      <c r="AH261" s="56"/>
      <c r="AI261" s="56"/>
      <c r="AJ261" s="56"/>
      <c r="AK261" s="56"/>
      <c r="AL261" s="81"/>
      <c r="AM261" s="81"/>
      <c r="AN261" s="392"/>
      <c r="AO261" s="392"/>
      <c r="AP261" s="392"/>
      <c r="AQ261" s="392"/>
      <c r="AR261" s="392"/>
      <c r="AS261" s="392"/>
      <c r="AT261" s="56"/>
      <c r="AU261" s="56"/>
      <c r="AW261" s="55"/>
      <c r="AX261" s="257"/>
      <c r="AY261" s="257"/>
      <c r="AZ261" s="257"/>
      <c r="BA261" s="257"/>
      <c r="BB261" s="257"/>
      <c r="BC261" s="257"/>
      <c r="BD261" s="209"/>
      <c r="BE261" s="209"/>
    </row>
    <row r="262" spans="2:65" s="33" customFormat="1" ht="15" customHeight="1">
      <c r="B262" s="529" t="s">
        <v>51</v>
      </c>
      <c r="C262" s="530"/>
      <c r="D262" s="530"/>
      <c r="E262" s="530"/>
      <c r="F262" s="530"/>
      <c r="G262" s="530"/>
      <c r="H262" s="530"/>
      <c r="I262" s="531"/>
      <c r="J262" s="529" t="s">
        <v>6</v>
      </c>
      <c r="K262" s="530"/>
      <c r="L262" s="530"/>
      <c r="M262" s="530"/>
      <c r="N262" s="538"/>
      <c r="O262" s="541" t="s">
        <v>52</v>
      </c>
      <c r="P262" s="530"/>
      <c r="Q262" s="530"/>
      <c r="R262" s="530"/>
      <c r="S262" s="530"/>
      <c r="T262" s="530"/>
      <c r="U262" s="531"/>
      <c r="V262" s="63" t="s">
        <v>53</v>
      </c>
      <c r="W262" s="64"/>
      <c r="X262" s="64"/>
      <c r="Y262" s="553" t="s">
        <v>54</v>
      </c>
      <c r="Z262" s="553"/>
      <c r="AA262" s="553"/>
      <c r="AB262" s="553"/>
      <c r="AC262" s="553"/>
      <c r="AD262" s="553"/>
      <c r="AE262" s="553"/>
      <c r="AF262" s="553"/>
      <c r="AG262" s="553"/>
      <c r="AH262" s="553"/>
      <c r="AI262" s="64"/>
      <c r="AJ262" s="64"/>
      <c r="AK262" s="65"/>
      <c r="AL262" s="554" t="s">
        <v>251</v>
      </c>
      <c r="AM262" s="554"/>
      <c r="AN262" s="555" t="s">
        <v>33</v>
      </c>
      <c r="AO262" s="555"/>
      <c r="AP262" s="555"/>
      <c r="AQ262" s="555"/>
      <c r="AR262" s="555"/>
      <c r="AS262" s="556"/>
      <c r="AT262" s="56"/>
      <c r="AU262" s="56"/>
      <c r="AW262" s="55"/>
      <c r="AX262" s="257"/>
      <c r="AY262" s="257"/>
      <c r="AZ262" s="257"/>
      <c r="BA262" s="257"/>
      <c r="BB262" s="257"/>
      <c r="BC262" s="257"/>
      <c r="BD262" s="209"/>
      <c r="BE262" s="209"/>
    </row>
    <row r="263" spans="2:65" s="33" customFormat="1" ht="13.5" customHeight="1">
      <c r="B263" s="532"/>
      <c r="C263" s="533"/>
      <c r="D263" s="533"/>
      <c r="E263" s="533"/>
      <c r="F263" s="533"/>
      <c r="G263" s="533"/>
      <c r="H263" s="533"/>
      <c r="I263" s="534"/>
      <c r="J263" s="532"/>
      <c r="K263" s="533"/>
      <c r="L263" s="533"/>
      <c r="M263" s="533"/>
      <c r="N263" s="539"/>
      <c r="O263" s="542"/>
      <c r="P263" s="533"/>
      <c r="Q263" s="533"/>
      <c r="R263" s="533"/>
      <c r="S263" s="533"/>
      <c r="T263" s="533"/>
      <c r="U263" s="534"/>
      <c r="V263" s="557" t="s">
        <v>7</v>
      </c>
      <c r="W263" s="558"/>
      <c r="X263" s="558"/>
      <c r="Y263" s="559"/>
      <c r="Z263" s="563" t="s">
        <v>16</v>
      </c>
      <c r="AA263" s="564"/>
      <c r="AB263" s="564"/>
      <c r="AC263" s="565"/>
      <c r="AD263" s="569" t="s">
        <v>17</v>
      </c>
      <c r="AE263" s="570"/>
      <c r="AF263" s="570"/>
      <c r="AG263" s="571"/>
      <c r="AH263" s="575" t="s">
        <v>114</v>
      </c>
      <c r="AI263" s="576"/>
      <c r="AJ263" s="576"/>
      <c r="AK263" s="577"/>
      <c r="AL263" s="581" t="s">
        <v>252</v>
      </c>
      <c r="AM263" s="581"/>
      <c r="AN263" s="583" t="s">
        <v>19</v>
      </c>
      <c r="AO263" s="584"/>
      <c r="AP263" s="584"/>
      <c r="AQ263" s="584"/>
      <c r="AR263" s="585"/>
      <c r="AS263" s="586"/>
      <c r="AT263" s="56"/>
      <c r="AU263" s="56"/>
      <c r="AW263" s="55"/>
      <c r="AX263" s="257"/>
      <c r="AY263" s="314" t="s">
        <v>278</v>
      </c>
      <c r="AZ263" s="314" t="s">
        <v>278</v>
      </c>
      <c r="BA263" s="314" t="s">
        <v>276</v>
      </c>
      <c r="BB263" s="751" t="s">
        <v>277</v>
      </c>
      <c r="BC263" s="752"/>
      <c r="BD263" s="209"/>
      <c r="BE263" s="209"/>
    </row>
    <row r="264" spans="2:65" s="33" customFormat="1" ht="13.5" customHeight="1">
      <c r="B264" s="535"/>
      <c r="C264" s="536"/>
      <c r="D264" s="536"/>
      <c r="E264" s="536"/>
      <c r="F264" s="536"/>
      <c r="G264" s="536"/>
      <c r="H264" s="536"/>
      <c r="I264" s="537"/>
      <c r="J264" s="535"/>
      <c r="K264" s="536"/>
      <c r="L264" s="536"/>
      <c r="M264" s="536"/>
      <c r="N264" s="540"/>
      <c r="O264" s="543"/>
      <c r="P264" s="536"/>
      <c r="Q264" s="536"/>
      <c r="R264" s="536"/>
      <c r="S264" s="536"/>
      <c r="T264" s="536"/>
      <c r="U264" s="537"/>
      <c r="V264" s="560"/>
      <c r="W264" s="561"/>
      <c r="X264" s="561"/>
      <c r="Y264" s="562"/>
      <c r="Z264" s="566"/>
      <c r="AA264" s="567"/>
      <c r="AB264" s="567"/>
      <c r="AC264" s="568"/>
      <c r="AD264" s="572"/>
      <c r="AE264" s="573"/>
      <c r="AF264" s="573"/>
      <c r="AG264" s="574"/>
      <c r="AH264" s="578"/>
      <c r="AI264" s="579"/>
      <c r="AJ264" s="579"/>
      <c r="AK264" s="580"/>
      <c r="AL264" s="582"/>
      <c r="AM264" s="582"/>
      <c r="AN264" s="587"/>
      <c r="AO264" s="587"/>
      <c r="AP264" s="587"/>
      <c r="AQ264" s="587"/>
      <c r="AR264" s="587"/>
      <c r="AS264" s="588"/>
      <c r="AT264" s="56"/>
      <c r="AU264" s="56"/>
      <c r="AW264" s="55"/>
      <c r="AX264" s="257"/>
      <c r="AY264" s="315"/>
      <c r="AZ264" s="316" t="s">
        <v>272</v>
      </c>
      <c r="BA264" s="316" t="s">
        <v>275</v>
      </c>
      <c r="BB264" s="317" t="s">
        <v>273</v>
      </c>
      <c r="BC264" s="316" t="s">
        <v>272</v>
      </c>
      <c r="BD264" s="209"/>
      <c r="BE264" s="209"/>
      <c r="BL264" s="209" t="s">
        <v>286</v>
      </c>
      <c r="BM264" s="209" t="s">
        <v>179</v>
      </c>
    </row>
    <row r="265" spans="2:65" s="33" customFormat="1" ht="18" customHeight="1">
      <c r="B265" s="489"/>
      <c r="C265" s="490"/>
      <c r="D265" s="490"/>
      <c r="E265" s="490"/>
      <c r="F265" s="490"/>
      <c r="G265" s="490"/>
      <c r="H265" s="490"/>
      <c r="I265" s="491"/>
      <c r="J265" s="489"/>
      <c r="K265" s="490"/>
      <c r="L265" s="490"/>
      <c r="M265" s="490"/>
      <c r="N265" s="495"/>
      <c r="O265" s="351"/>
      <c r="P265" s="366" t="s">
        <v>45</v>
      </c>
      <c r="Q265" s="349"/>
      <c r="R265" s="366" t="s">
        <v>46</v>
      </c>
      <c r="S265" s="168"/>
      <c r="T265" s="497" t="s">
        <v>20</v>
      </c>
      <c r="U265" s="498"/>
      <c r="V265" s="499"/>
      <c r="W265" s="500"/>
      <c r="X265" s="500"/>
      <c r="Y265" s="74" t="s">
        <v>8</v>
      </c>
      <c r="Z265" s="44"/>
      <c r="AA265" s="45"/>
      <c r="AB265" s="45"/>
      <c r="AC265" s="43" t="s">
        <v>8</v>
      </c>
      <c r="AD265" s="44"/>
      <c r="AE265" s="45"/>
      <c r="AF265" s="45"/>
      <c r="AG265" s="46" t="s">
        <v>8</v>
      </c>
      <c r="AH265" s="483">
        <f>IF(V265="賃金で算定",V266+Z266-AD266,0)</f>
        <v>0</v>
      </c>
      <c r="AI265" s="484"/>
      <c r="AJ265" s="484"/>
      <c r="AK265" s="485"/>
      <c r="AL265" s="78"/>
      <c r="AM265" s="79"/>
      <c r="AN265" s="486"/>
      <c r="AO265" s="487"/>
      <c r="AP265" s="487"/>
      <c r="AQ265" s="487"/>
      <c r="AR265" s="487"/>
      <c r="AS265" s="389" t="s">
        <v>8</v>
      </c>
      <c r="AT265" s="56"/>
      <c r="AU265" s="56"/>
      <c r="AV265" s="53" t="str">
        <f>IF(OR(O265="",Q265=""),"", IF(O265&lt;20,DATE(O265+118,Q265,IF(S265="",1,S265)),DATE(O265+88,Q265,IF(S265="",1,S265))))</f>
        <v/>
      </c>
      <c r="AW265" s="55" t="str">
        <f>IF(AV265&lt;=設定シート!C$15,"昔",IF(AV265&lt;=設定シート!E$15,"上",IF(AV265&lt;=設定シート!G$15,"中","下")))</f>
        <v>下</v>
      </c>
      <c r="AX265" s="257">
        <f>IF(AV265&lt;=設定シート!$E$36,5,IF(AV265&lt;=設定シート!$I$36,7,IF(AV265&lt;=設定シート!$M$36,9,11)))</f>
        <v>11</v>
      </c>
      <c r="AY265" s="320"/>
      <c r="AZ265" s="318"/>
      <c r="BA265" s="322">
        <f>AN265</f>
        <v>0</v>
      </c>
      <c r="BB265" s="318"/>
      <c r="BC265" s="318"/>
      <c r="BD265" s="209"/>
      <c r="BE265" s="209"/>
      <c r="BL265" s="1"/>
      <c r="BM265" s="1"/>
    </row>
    <row r="266" spans="2:65" s="33" customFormat="1" ht="18" customHeight="1">
      <c r="B266" s="492"/>
      <c r="C266" s="493"/>
      <c r="D266" s="493"/>
      <c r="E266" s="493"/>
      <c r="F266" s="493"/>
      <c r="G266" s="493"/>
      <c r="H266" s="493"/>
      <c r="I266" s="494"/>
      <c r="J266" s="492"/>
      <c r="K266" s="493"/>
      <c r="L266" s="493"/>
      <c r="M266" s="493"/>
      <c r="N266" s="496"/>
      <c r="O266" s="352"/>
      <c r="P266" s="367" t="s">
        <v>45</v>
      </c>
      <c r="Q266" s="350"/>
      <c r="R266" s="367" t="s">
        <v>46</v>
      </c>
      <c r="S266" s="171"/>
      <c r="T266" s="522" t="s">
        <v>21</v>
      </c>
      <c r="U266" s="523"/>
      <c r="V266" s="524"/>
      <c r="W266" s="525"/>
      <c r="X266" s="525"/>
      <c r="Y266" s="526"/>
      <c r="Z266" s="527"/>
      <c r="AA266" s="528"/>
      <c r="AB266" s="528"/>
      <c r="AC266" s="528"/>
      <c r="AD266" s="527">
        <v>0</v>
      </c>
      <c r="AE266" s="528"/>
      <c r="AF266" s="528"/>
      <c r="AG266" s="614"/>
      <c r="AH266" s="472">
        <f>IF(V265="賃金で算定",0,V266+Z266-AD266)</f>
        <v>0</v>
      </c>
      <c r="AI266" s="472"/>
      <c r="AJ266" s="472"/>
      <c r="AK266" s="473"/>
      <c r="AL266" s="479">
        <f>IF(V265="賃金で算定","賃金で算定",IF(OR(V266=0,$F283="",AV265=""),0,IF(AW265="昔",VLOOKUP($F283,労務比率,AX265,FALSE),IF(AW265="上",VLOOKUP($F283,労務比率,AX265,FALSE),IF(AW265="中",VLOOKUP($F283,労務比率,AX265,FALSE),VLOOKUP($F283,労務比率,AX265,FALSE))))))</f>
        <v>0</v>
      </c>
      <c r="AM266" s="480"/>
      <c r="AN266" s="481">
        <f>IF(V265="賃金で算定",0,INT(AH266*AL266/100))</f>
        <v>0</v>
      </c>
      <c r="AO266" s="482"/>
      <c r="AP266" s="482"/>
      <c r="AQ266" s="482"/>
      <c r="AR266" s="482"/>
      <c r="AS266" s="390"/>
      <c r="AT266" s="56"/>
      <c r="AU266" s="56"/>
      <c r="AV266" s="53"/>
      <c r="AW266" s="55"/>
      <c r="AX266" s="257"/>
      <c r="AY266" s="321">
        <f>AH266</f>
        <v>0</v>
      </c>
      <c r="AZ266" s="319">
        <f>IF(AV265&lt;=設定シート!C$85,AH266,IF(AND(AV265&gt;=設定シート!E$85,AV265&lt;=設定シート!G$85),AH266*105/108,AH266))</f>
        <v>0</v>
      </c>
      <c r="BA266" s="316"/>
      <c r="BB266" s="319">
        <f>IF($AL266="賃金で算定",0,INT(AY266*$AL266/100))</f>
        <v>0</v>
      </c>
      <c r="BC266" s="319">
        <f>IF(AY266=AZ266,BB266,AZ266*$AL266/100)</f>
        <v>0</v>
      </c>
      <c r="BD266" s="209"/>
      <c r="BE266" s="209"/>
      <c r="BL266" s="209">
        <f>IF(AY266=AZ266,0,1)</f>
        <v>0</v>
      </c>
      <c r="BM266" s="209" t="str">
        <f>IF(BL266=1,AL266,"")</f>
        <v/>
      </c>
    </row>
    <row r="267" spans="2:65" s="33" customFormat="1" ht="18" customHeight="1">
      <c r="B267" s="489"/>
      <c r="C267" s="490"/>
      <c r="D267" s="490"/>
      <c r="E267" s="490"/>
      <c r="F267" s="490"/>
      <c r="G267" s="490"/>
      <c r="H267" s="490"/>
      <c r="I267" s="491"/>
      <c r="J267" s="489"/>
      <c r="K267" s="490"/>
      <c r="L267" s="490"/>
      <c r="M267" s="490"/>
      <c r="N267" s="495"/>
      <c r="O267" s="351"/>
      <c r="P267" s="366" t="s">
        <v>45</v>
      </c>
      <c r="Q267" s="349"/>
      <c r="R267" s="366" t="s">
        <v>46</v>
      </c>
      <c r="S267" s="168"/>
      <c r="T267" s="497" t="s">
        <v>47</v>
      </c>
      <c r="U267" s="498"/>
      <c r="V267" s="499"/>
      <c r="W267" s="500"/>
      <c r="X267" s="500"/>
      <c r="Y267" s="75"/>
      <c r="Z267" s="40"/>
      <c r="AA267" s="41"/>
      <c r="AB267" s="41"/>
      <c r="AC267" s="42"/>
      <c r="AD267" s="40"/>
      <c r="AE267" s="41"/>
      <c r="AF267" s="41"/>
      <c r="AG267" s="47"/>
      <c r="AH267" s="483">
        <f>IF(V267="賃金で算定",V268+Z268-AD268,0)</f>
        <v>0</v>
      </c>
      <c r="AI267" s="484"/>
      <c r="AJ267" s="484"/>
      <c r="AK267" s="485"/>
      <c r="AL267" s="78"/>
      <c r="AM267" s="79"/>
      <c r="AN267" s="486"/>
      <c r="AO267" s="487"/>
      <c r="AP267" s="487"/>
      <c r="AQ267" s="487"/>
      <c r="AR267" s="487"/>
      <c r="AS267" s="369"/>
      <c r="AT267" s="56"/>
      <c r="AU267" s="56"/>
      <c r="AV267" s="53" t="str">
        <f>IF(OR(O267="",Q267=""),"", IF(O267&lt;20,DATE(O267+118,Q267,IF(S267="",1,S267)),DATE(O267+88,Q267,IF(S267="",1,S267))))</f>
        <v/>
      </c>
      <c r="AW267" s="55" t="str">
        <f>IF(AV267&lt;=設定シート!C$15,"昔",IF(AV267&lt;=設定シート!E$15,"上",IF(AV267&lt;=設定シート!G$15,"中","下")))</f>
        <v>下</v>
      </c>
      <c r="AX267" s="257">
        <f>IF(AV267&lt;=設定シート!$E$36,5,IF(AV267&lt;=設定シート!$I$36,7,IF(AV267&lt;=設定シート!$M$36,9,11)))</f>
        <v>11</v>
      </c>
      <c r="AY267" s="320"/>
      <c r="AZ267" s="318"/>
      <c r="BA267" s="322">
        <f t="shared" ref="BA267" si="129">AN267</f>
        <v>0</v>
      </c>
      <c r="BB267" s="318"/>
      <c r="BC267" s="318"/>
      <c r="BD267" s="209"/>
      <c r="BE267" s="209"/>
      <c r="BL267" s="209"/>
      <c r="BM267" s="209"/>
    </row>
    <row r="268" spans="2:65" s="33" customFormat="1" ht="18" customHeight="1">
      <c r="B268" s="492"/>
      <c r="C268" s="493"/>
      <c r="D268" s="493"/>
      <c r="E268" s="493"/>
      <c r="F268" s="493"/>
      <c r="G268" s="493"/>
      <c r="H268" s="493"/>
      <c r="I268" s="494"/>
      <c r="J268" s="492"/>
      <c r="K268" s="493"/>
      <c r="L268" s="493"/>
      <c r="M268" s="493"/>
      <c r="N268" s="496"/>
      <c r="O268" s="352"/>
      <c r="P268" s="367" t="s">
        <v>45</v>
      </c>
      <c r="Q268" s="350"/>
      <c r="R268" s="367" t="s">
        <v>46</v>
      </c>
      <c r="S268" s="171"/>
      <c r="T268" s="522" t="s">
        <v>48</v>
      </c>
      <c r="U268" s="523"/>
      <c r="V268" s="524"/>
      <c r="W268" s="525"/>
      <c r="X268" s="525"/>
      <c r="Y268" s="526"/>
      <c r="Z268" s="527"/>
      <c r="AA268" s="528"/>
      <c r="AB268" s="528"/>
      <c r="AC268" s="528"/>
      <c r="AD268" s="527">
        <v>0</v>
      </c>
      <c r="AE268" s="528"/>
      <c r="AF268" s="528"/>
      <c r="AG268" s="614"/>
      <c r="AH268" s="472">
        <f>IF(V267="賃金で算定",0,V268+Z268-AD268)</f>
        <v>0</v>
      </c>
      <c r="AI268" s="472"/>
      <c r="AJ268" s="472"/>
      <c r="AK268" s="473"/>
      <c r="AL268" s="479">
        <f>IF(V267="賃金で算定","賃金で算定",IF(OR(V268=0,$F283="",AV267=""),0,IF(AW267="昔",VLOOKUP($F283,労務比率,AX267,FALSE),IF(AW267="上",VLOOKUP($F283,労務比率,AX267,FALSE),IF(AW267="中",VLOOKUP($F283,労務比率,AX267,FALSE),VLOOKUP($F283,労務比率,AX267,FALSE))))))</f>
        <v>0</v>
      </c>
      <c r="AM268" s="480"/>
      <c r="AN268" s="481">
        <f>IF(V267="賃金で算定",0,INT(AH268*AL268/100))</f>
        <v>0</v>
      </c>
      <c r="AO268" s="482"/>
      <c r="AP268" s="482"/>
      <c r="AQ268" s="482"/>
      <c r="AR268" s="482"/>
      <c r="AS268" s="390"/>
      <c r="AT268" s="56"/>
      <c r="AU268" s="56"/>
      <c r="AV268" s="53"/>
      <c r="AW268" s="55"/>
      <c r="AX268" s="257"/>
      <c r="AY268" s="321">
        <f t="shared" ref="AY268" si="130">AH268</f>
        <v>0</v>
      </c>
      <c r="AZ268" s="319">
        <f>IF(AV267&lt;=設定シート!C$85,AH268,IF(AND(AV267&gt;=設定シート!E$85,AV267&lt;=設定シート!G$85),AH268*105/108,AH268))</f>
        <v>0</v>
      </c>
      <c r="BA268" s="316"/>
      <c r="BB268" s="319">
        <f t="shared" ref="BB268" si="131">IF($AL268="賃金で算定",0,INT(AY268*$AL268/100))</f>
        <v>0</v>
      </c>
      <c r="BC268" s="319">
        <f>IF(AY268=AZ268,BB268,AZ268*$AL268/100)</f>
        <v>0</v>
      </c>
      <c r="BD268" s="209"/>
      <c r="BE268" s="209"/>
      <c r="BL268" s="209">
        <f>IF(AY268=AZ268,0,1)</f>
        <v>0</v>
      </c>
      <c r="BM268" s="209" t="str">
        <f>IF(BL268=1,AL268,"")</f>
        <v/>
      </c>
    </row>
    <row r="269" spans="2:65" s="33" customFormat="1" ht="18" customHeight="1">
      <c r="B269" s="489"/>
      <c r="C269" s="490"/>
      <c r="D269" s="490"/>
      <c r="E269" s="490"/>
      <c r="F269" s="490"/>
      <c r="G269" s="490"/>
      <c r="H269" s="490"/>
      <c r="I269" s="491"/>
      <c r="J269" s="489"/>
      <c r="K269" s="490"/>
      <c r="L269" s="490"/>
      <c r="M269" s="490"/>
      <c r="N269" s="495"/>
      <c r="O269" s="351"/>
      <c r="P269" s="366" t="s">
        <v>45</v>
      </c>
      <c r="Q269" s="349"/>
      <c r="R269" s="366" t="s">
        <v>46</v>
      </c>
      <c r="S269" s="168"/>
      <c r="T269" s="497" t="s">
        <v>47</v>
      </c>
      <c r="U269" s="498"/>
      <c r="V269" s="499"/>
      <c r="W269" s="500"/>
      <c r="X269" s="500"/>
      <c r="Y269" s="75"/>
      <c r="Z269" s="40"/>
      <c r="AA269" s="41"/>
      <c r="AB269" s="41"/>
      <c r="AC269" s="42"/>
      <c r="AD269" s="40"/>
      <c r="AE269" s="41"/>
      <c r="AF269" s="41"/>
      <c r="AG269" s="47"/>
      <c r="AH269" s="483">
        <f>IF(V269="賃金で算定",V270+Z270-AD270,0)</f>
        <v>0</v>
      </c>
      <c r="AI269" s="484"/>
      <c r="AJ269" s="484"/>
      <c r="AK269" s="485"/>
      <c r="AL269" s="78"/>
      <c r="AM269" s="79"/>
      <c r="AN269" s="486"/>
      <c r="AO269" s="487"/>
      <c r="AP269" s="487"/>
      <c r="AQ269" s="487"/>
      <c r="AR269" s="487"/>
      <c r="AS269" s="369"/>
      <c r="AT269" s="56"/>
      <c r="AU269" s="56"/>
      <c r="AV269" s="53" t="str">
        <f>IF(OR(O269="",Q269=""),"", IF(O269&lt;20,DATE(O269+118,Q269,IF(S269="",1,S269)),DATE(O269+88,Q269,IF(S269="",1,S269))))</f>
        <v/>
      </c>
      <c r="AW269" s="55" t="str">
        <f>IF(AV269&lt;=設定シート!C$15,"昔",IF(AV269&lt;=設定シート!E$15,"上",IF(AV269&lt;=設定シート!G$15,"中","下")))</f>
        <v>下</v>
      </c>
      <c r="AX269" s="257">
        <f>IF(AV269&lt;=設定シート!$E$36,5,IF(AV269&lt;=設定シート!$I$36,7,IF(AV269&lt;=設定シート!$M$36,9,11)))</f>
        <v>11</v>
      </c>
      <c r="AY269" s="320"/>
      <c r="AZ269" s="318"/>
      <c r="BA269" s="322">
        <f t="shared" ref="BA269" si="132">AN269</f>
        <v>0</v>
      </c>
      <c r="BB269" s="318"/>
      <c r="BC269" s="318"/>
      <c r="BD269" s="209"/>
      <c r="BE269" s="209"/>
      <c r="BL269" s="1"/>
      <c r="BM269" s="1"/>
    </row>
    <row r="270" spans="2:65" s="33" customFormat="1" ht="18" customHeight="1">
      <c r="B270" s="492"/>
      <c r="C270" s="493"/>
      <c r="D270" s="493"/>
      <c r="E270" s="493"/>
      <c r="F270" s="493"/>
      <c r="G270" s="493"/>
      <c r="H270" s="493"/>
      <c r="I270" s="494"/>
      <c r="J270" s="492"/>
      <c r="K270" s="493"/>
      <c r="L270" s="493"/>
      <c r="M270" s="493"/>
      <c r="N270" s="496"/>
      <c r="O270" s="352"/>
      <c r="P270" s="367" t="s">
        <v>45</v>
      </c>
      <c r="Q270" s="350"/>
      <c r="R270" s="367" t="s">
        <v>46</v>
      </c>
      <c r="S270" s="171"/>
      <c r="T270" s="522" t="s">
        <v>48</v>
      </c>
      <c r="U270" s="523"/>
      <c r="V270" s="524"/>
      <c r="W270" s="525"/>
      <c r="X270" s="525"/>
      <c r="Y270" s="526"/>
      <c r="Z270" s="524"/>
      <c r="AA270" s="525"/>
      <c r="AB270" s="525"/>
      <c r="AC270" s="525"/>
      <c r="AD270" s="524">
        <v>0</v>
      </c>
      <c r="AE270" s="525"/>
      <c r="AF270" s="525"/>
      <c r="AG270" s="526"/>
      <c r="AH270" s="472">
        <f>IF(V269="賃金で算定",0,V270+Z270-AD270)</f>
        <v>0</v>
      </c>
      <c r="AI270" s="472"/>
      <c r="AJ270" s="472"/>
      <c r="AK270" s="473"/>
      <c r="AL270" s="479">
        <f>IF(V269="賃金で算定","賃金で算定",IF(OR(V270=0,$F283="",AV269=""),0,IF(AW269="昔",VLOOKUP($F283,労務比率,AX269,FALSE),IF(AW269="上",VLOOKUP($F283,労務比率,AX269,FALSE),IF(AW269="中",VLOOKUP($F283,労務比率,AX269,FALSE),VLOOKUP($F283,労務比率,AX269,FALSE))))))</f>
        <v>0</v>
      </c>
      <c r="AM270" s="480"/>
      <c r="AN270" s="481">
        <f>IF(V269="賃金で算定",0,INT(AH270*AL270/100))</f>
        <v>0</v>
      </c>
      <c r="AO270" s="482"/>
      <c r="AP270" s="482"/>
      <c r="AQ270" s="482"/>
      <c r="AR270" s="482"/>
      <c r="AS270" s="390"/>
      <c r="AT270" s="56"/>
      <c r="AU270" s="56"/>
      <c r="AV270" s="53"/>
      <c r="AW270" s="55"/>
      <c r="AX270" s="257"/>
      <c r="AY270" s="321">
        <f t="shared" ref="AY270" si="133">AH270</f>
        <v>0</v>
      </c>
      <c r="AZ270" s="319">
        <f>IF(AV269&lt;=設定シート!C$85,AH270,IF(AND(AV269&gt;=設定シート!E$85,AV269&lt;=設定シート!G$85),AH270*105/108,AH270))</f>
        <v>0</v>
      </c>
      <c r="BA270" s="316"/>
      <c r="BB270" s="319">
        <f t="shared" ref="BB270" si="134">IF($AL270="賃金で算定",0,INT(AY270*$AL270/100))</f>
        <v>0</v>
      </c>
      <c r="BC270" s="319">
        <f>IF(AY270=AZ270,BB270,AZ270*$AL270/100)</f>
        <v>0</v>
      </c>
      <c r="BD270" s="209"/>
      <c r="BE270" s="209"/>
      <c r="BL270" s="209">
        <f>IF(AY270=AZ270,0,1)</f>
        <v>0</v>
      </c>
      <c r="BM270" s="209" t="str">
        <f>IF(BL270=1,AL270,"")</f>
        <v/>
      </c>
    </row>
    <row r="271" spans="2:65" s="33" customFormat="1" ht="18" customHeight="1">
      <c r="B271" s="489"/>
      <c r="C271" s="490"/>
      <c r="D271" s="490"/>
      <c r="E271" s="490"/>
      <c r="F271" s="490"/>
      <c r="G271" s="490"/>
      <c r="H271" s="490"/>
      <c r="I271" s="491"/>
      <c r="J271" s="489"/>
      <c r="K271" s="490"/>
      <c r="L271" s="490"/>
      <c r="M271" s="490"/>
      <c r="N271" s="495"/>
      <c r="O271" s="351"/>
      <c r="P271" s="366" t="s">
        <v>45</v>
      </c>
      <c r="Q271" s="349"/>
      <c r="R271" s="366" t="s">
        <v>46</v>
      </c>
      <c r="S271" s="168"/>
      <c r="T271" s="497" t="s">
        <v>20</v>
      </c>
      <c r="U271" s="498"/>
      <c r="V271" s="499"/>
      <c r="W271" s="500"/>
      <c r="X271" s="500"/>
      <c r="Y271" s="76"/>
      <c r="Z271" s="36"/>
      <c r="AA271" s="37"/>
      <c r="AB271" s="37"/>
      <c r="AC271" s="48"/>
      <c r="AD271" s="36"/>
      <c r="AE271" s="37"/>
      <c r="AF271" s="37"/>
      <c r="AG271" s="49"/>
      <c r="AH271" s="483">
        <f>IF(V271="賃金で算定",V272+Z272-AD272,0)</f>
        <v>0</v>
      </c>
      <c r="AI271" s="484"/>
      <c r="AJ271" s="484"/>
      <c r="AK271" s="485"/>
      <c r="AL271" s="78"/>
      <c r="AM271" s="79"/>
      <c r="AN271" s="486"/>
      <c r="AO271" s="487"/>
      <c r="AP271" s="487"/>
      <c r="AQ271" s="487"/>
      <c r="AR271" s="487"/>
      <c r="AS271" s="369"/>
      <c r="AT271" s="56"/>
      <c r="AU271" s="56"/>
      <c r="AV271" s="53" t="str">
        <f>IF(OR(O271="",Q271=""),"", IF(O271&lt;20,DATE(O271+118,Q271,IF(S271="",1,S271)),DATE(O271+88,Q271,IF(S271="",1,S271))))</f>
        <v/>
      </c>
      <c r="AW271" s="55" t="str">
        <f>IF(AV271&lt;=設定シート!C$15,"昔",IF(AV271&lt;=設定シート!E$15,"上",IF(AV271&lt;=設定シート!G$15,"中","下")))</f>
        <v>下</v>
      </c>
      <c r="AX271" s="257">
        <f>IF(AV271&lt;=設定シート!$E$36,5,IF(AV271&lt;=設定シート!$I$36,7,IF(AV271&lt;=設定シート!$M$36,9,11)))</f>
        <v>11</v>
      </c>
      <c r="AY271" s="320"/>
      <c r="AZ271" s="318"/>
      <c r="BA271" s="322">
        <f t="shared" ref="BA271" si="135">AN271</f>
        <v>0</v>
      </c>
      <c r="BB271" s="318"/>
      <c r="BC271" s="318"/>
      <c r="BD271" s="209"/>
      <c r="BE271" s="209"/>
      <c r="BL271" s="1"/>
      <c r="BM271" s="1"/>
    </row>
    <row r="272" spans="2:65" s="33" customFormat="1" ht="18" customHeight="1">
      <c r="B272" s="492"/>
      <c r="C272" s="493"/>
      <c r="D272" s="493"/>
      <c r="E272" s="493"/>
      <c r="F272" s="493"/>
      <c r="G272" s="493"/>
      <c r="H272" s="493"/>
      <c r="I272" s="494"/>
      <c r="J272" s="492"/>
      <c r="K272" s="493"/>
      <c r="L272" s="493"/>
      <c r="M272" s="493"/>
      <c r="N272" s="496"/>
      <c r="O272" s="352"/>
      <c r="P272" s="367" t="s">
        <v>45</v>
      </c>
      <c r="Q272" s="350"/>
      <c r="R272" s="367" t="s">
        <v>46</v>
      </c>
      <c r="S272" s="171"/>
      <c r="T272" s="522" t="s">
        <v>21</v>
      </c>
      <c r="U272" s="523"/>
      <c r="V272" s="524"/>
      <c r="W272" s="525"/>
      <c r="X272" s="525"/>
      <c r="Y272" s="526"/>
      <c r="Z272" s="527"/>
      <c r="AA272" s="528"/>
      <c r="AB272" s="528"/>
      <c r="AC272" s="528"/>
      <c r="AD272" s="527">
        <v>0</v>
      </c>
      <c r="AE272" s="528"/>
      <c r="AF272" s="528"/>
      <c r="AG272" s="614"/>
      <c r="AH272" s="472">
        <f>IF(V271="賃金で算定",0,V272+Z272-AD272)</f>
        <v>0</v>
      </c>
      <c r="AI272" s="472"/>
      <c r="AJ272" s="472"/>
      <c r="AK272" s="473"/>
      <c r="AL272" s="479">
        <f>IF(V271="賃金で算定","賃金で算定",IF(OR(V272=0,$F283="",AV271=""),0,IF(AW271="昔",VLOOKUP($F283,労務比率,AX271,FALSE),IF(AW271="上",VLOOKUP($F283,労務比率,AX271,FALSE),IF(AW271="中",VLOOKUP($F283,労務比率,AX271,FALSE),VLOOKUP($F283,労務比率,AX271,FALSE))))))</f>
        <v>0</v>
      </c>
      <c r="AM272" s="480"/>
      <c r="AN272" s="481">
        <f>IF(V271="賃金で算定",0,INT(AH272*AL272/100))</f>
        <v>0</v>
      </c>
      <c r="AO272" s="482"/>
      <c r="AP272" s="482"/>
      <c r="AQ272" s="482"/>
      <c r="AR272" s="482"/>
      <c r="AS272" s="390"/>
      <c r="AT272" s="56"/>
      <c r="AU272" s="56"/>
      <c r="AV272" s="53"/>
      <c r="AW272" s="55"/>
      <c r="AX272" s="257"/>
      <c r="AY272" s="321">
        <f t="shared" ref="AY272" si="136">AH272</f>
        <v>0</v>
      </c>
      <c r="AZ272" s="319">
        <f>IF(AV271&lt;=設定シート!C$85,AH272,IF(AND(AV271&gt;=設定シート!E$85,AV271&lt;=設定シート!G$85),AH272*105/108,AH272))</f>
        <v>0</v>
      </c>
      <c r="BA272" s="316"/>
      <c r="BB272" s="319">
        <f t="shared" ref="BB272" si="137">IF($AL272="賃金で算定",0,INT(AY272*$AL272/100))</f>
        <v>0</v>
      </c>
      <c r="BC272" s="319">
        <f>IF(AY272=AZ272,BB272,AZ272*$AL272/100)</f>
        <v>0</v>
      </c>
      <c r="BD272" s="209"/>
      <c r="BE272" s="209"/>
      <c r="BL272" s="209">
        <f>IF(AY272=AZ272,0,1)</f>
        <v>0</v>
      </c>
      <c r="BM272" s="209" t="str">
        <f>IF(BL272=1,AL272,"")</f>
        <v/>
      </c>
    </row>
    <row r="273" spans="2:65" s="33" customFormat="1" ht="18" customHeight="1">
      <c r="B273" s="489"/>
      <c r="C273" s="490"/>
      <c r="D273" s="490"/>
      <c r="E273" s="490"/>
      <c r="F273" s="490"/>
      <c r="G273" s="490"/>
      <c r="H273" s="490"/>
      <c r="I273" s="491"/>
      <c r="J273" s="489"/>
      <c r="K273" s="490"/>
      <c r="L273" s="490"/>
      <c r="M273" s="490"/>
      <c r="N273" s="495"/>
      <c r="O273" s="351"/>
      <c r="P273" s="366" t="s">
        <v>45</v>
      </c>
      <c r="Q273" s="349"/>
      <c r="R273" s="366" t="s">
        <v>46</v>
      </c>
      <c r="S273" s="168"/>
      <c r="T273" s="497" t="s">
        <v>47</v>
      </c>
      <c r="U273" s="498"/>
      <c r="V273" s="499"/>
      <c r="W273" s="500"/>
      <c r="X273" s="500"/>
      <c r="Y273" s="75"/>
      <c r="Z273" s="40"/>
      <c r="AA273" s="41"/>
      <c r="AB273" s="41"/>
      <c r="AC273" s="42"/>
      <c r="AD273" s="40"/>
      <c r="AE273" s="41"/>
      <c r="AF273" s="41"/>
      <c r="AG273" s="47"/>
      <c r="AH273" s="483">
        <f>IF(V273="賃金で算定",V274+Z274-AD274,0)</f>
        <v>0</v>
      </c>
      <c r="AI273" s="484"/>
      <c r="AJ273" s="484"/>
      <c r="AK273" s="485"/>
      <c r="AL273" s="78"/>
      <c r="AM273" s="79"/>
      <c r="AN273" s="486"/>
      <c r="AO273" s="487"/>
      <c r="AP273" s="487"/>
      <c r="AQ273" s="487"/>
      <c r="AR273" s="487"/>
      <c r="AS273" s="369"/>
      <c r="AT273" s="56"/>
      <c r="AU273" s="56"/>
      <c r="AV273" s="53" t="str">
        <f>IF(OR(O273="",Q273=""),"", IF(O273&lt;20,DATE(O273+118,Q273,IF(S273="",1,S273)),DATE(O273+88,Q273,IF(S273="",1,S273))))</f>
        <v/>
      </c>
      <c r="AW273" s="55" t="str">
        <f>IF(AV273&lt;=設定シート!C$15,"昔",IF(AV273&lt;=設定シート!E$15,"上",IF(AV273&lt;=設定シート!G$15,"中","下")))</f>
        <v>下</v>
      </c>
      <c r="AX273" s="257">
        <f>IF(AV273&lt;=設定シート!$E$36,5,IF(AV273&lt;=設定シート!$I$36,7,IF(AV273&lt;=設定シート!$M$36,9,11)))</f>
        <v>11</v>
      </c>
      <c r="AY273" s="320"/>
      <c r="AZ273" s="318"/>
      <c r="BA273" s="322">
        <f t="shared" ref="BA273" si="138">AN273</f>
        <v>0</v>
      </c>
      <c r="BB273" s="318"/>
      <c r="BC273" s="318"/>
      <c r="BD273" s="209"/>
      <c r="BE273" s="209"/>
      <c r="BL273" s="1"/>
      <c r="BM273" s="1"/>
    </row>
    <row r="274" spans="2:65" s="33" customFormat="1" ht="18" customHeight="1">
      <c r="B274" s="492"/>
      <c r="C274" s="493"/>
      <c r="D274" s="493"/>
      <c r="E274" s="493"/>
      <c r="F274" s="493"/>
      <c r="G274" s="493"/>
      <c r="H274" s="493"/>
      <c r="I274" s="494"/>
      <c r="J274" s="492"/>
      <c r="K274" s="493"/>
      <c r="L274" s="493"/>
      <c r="M274" s="493"/>
      <c r="N274" s="496"/>
      <c r="O274" s="352"/>
      <c r="P274" s="367" t="s">
        <v>45</v>
      </c>
      <c r="Q274" s="350"/>
      <c r="R274" s="367" t="s">
        <v>46</v>
      </c>
      <c r="S274" s="171"/>
      <c r="T274" s="522" t="s">
        <v>48</v>
      </c>
      <c r="U274" s="523"/>
      <c r="V274" s="524"/>
      <c r="W274" s="525"/>
      <c r="X274" s="525"/>
      <c r="Y274" s="526"/>
      <c r="Z274" s="524"/>
      <c r="AA274" s="525"/>
      <c r="AB274" s="525"/>
      <c r="AC274" s="525"/>
      <c r="AD274" s="527">
        <v>0</v>
      </c>
      <c r="AE274" s="528"/>
      <c r="AF274" s="528"/>
      <c r="AG274" s="614"/>
      <c r="AH274" s="472">
        <f>IF(V273="賃金で算定",0,V274+Z274-AD274)</f>
        <v>0</v>
      </c>
      <c r="AI274" s="472"/>
      <c r="AJ274" s="472"/>
      <c r="AK274" s="473"/>
      <c r="AL274" s="479">
        <f>IF(V273="賃金で算定","賃金で算定",IF(OR(V274=0,$F283="",AV273=""),0,IF(AW273="昔",VLOOKUP($F283,労務比率,AX273,FALSE),IF(AW273="上",VLOOKUP($F283,労務比率,AX273,FALSE),IF(AW273="中",VLOOKUP($F283,労務比率,AX273,FALSE),VLOOKUP($F283,労務比率,AX273,FALSE))))))</f>
        <v>0</v>
      </c>
      <c r="AM274" s="480"/>
      <c r="AN274" s="481">
        <f>IF(V273="賃金で算定",0,INT(AH274*AL274/100))</f>
        <v>0</v>
      </c>
      <c r="AO274" s="482"/>
      <c r="AP274" s="482"/>
      <c r="AQ274" s="482"/>
      <c r="AR274" s="482"/>
      <c r="AS274" s="390"/>
      <c r="AT274" s="56"/>
      <c r="AU274" s="56"/>
      <c r="AV274" s="53"/>
      <c r="AW274" s="55"/>
      <c r="AX274" s="257"/>
      <c r="AY274" s="321">
        <f t="shared" ref="AY274" si="139">AH274</f>
        <v>0</v>
      </c>
      <c r="AZ274" s="319">
        <f>IF(AV273&lt;=設定シート!C$85,AH274,IF(AND(AV273&gt;=設定シート!E$85,AV273&lt;=設定シート!G$85),AH274*105/108,AH274))</f>
        <v>0</v>
      </c>
      <c r="BA274" s="316"/>
      <c r="BB274" s="319">
        <f t="shared" ref="BB274" si="140">IF($AL274="賃金で算定",0,INT(AY274*$AL274/100))</f>
        <v>0</v>
      </c>
      <c r="BC274" s="319">
        <f>IF(AY274=AZ274,BB274,AZ274*$AL274/100)</f>
        <v>0</v>
      </c>
      <c r="BD274" s="209"/>
      <c r="BE274" s="209"/>
      <c r="BL274" s="209">
        <f>IF(AY274=AZ274,0,1)</f>
        <v>0</v>
      </c>
      <c r="BM274" s="209" t="str">
        <f>IF(BL274=1,AL274,"")</f>
        <v/>
      </c>
    </row>
    <row r="275" spans="2:65" s="33" customFormat="1" ht="18" customHeight="1">
      <c r="B275" s="489"/>
      <c r="C275" s="490"/>
      <c r="D275" s="490"/>
      <c r="E275" s="490"/>
      <c r="F275" s="490"/>
      <c r="G275" s="490"/>
      <c r="H275" s="490"/>
      <c r="I275" s="491"/>
      <c r="J275" s="489"/>
      <c r="K275" s="490"/>
      <c r="L275" s="490"/>
      <c r="M275" s="490"/>
      <c r="N275" s="495"/>
      <c r="O275" s="351"/>
      <c r="P275" s="366" t="s">
        <v>45</v>
      </c>
      <c r="Q275" s="349"/>
      <c r="R275" s="366" t="s">
        <v>46</v>
      </c>
      <c r="S275" s="168"/>
      <c r="T275" s="497" t="s">
        <v>47</v>
      </c>
      <c r="U275" s="498"/>
      <c r="V275" s="499"/>
      <c r="W275" s="500"/>
      <c r="X275" s="500"/>
      <c r="Y275" s="75"/>
      <c r="Z275" s="40"/>
      <c r="AA275" s="41"/>
      <c r="AB275" s="41"/>
      <c r="AC275" s="42"/>
      <c r="AD275" s="40"/>
      <c r="AE275" s="41"/>
      <c r="AF275" s="41"/>
      <c r="AG275" s="47"/>
      <c r="AH275" s="483">
        <f>IF(V275="賃金で算定",V276+Z276-AD276,0)</f>
        <v>0</v>
      </c>
      <c r="AI275" s="484"/>
      <c r="AJ275" s="484"/>
      <c r="AK275" s="485"/>
      <c r="AL275" s="78"/>
      <c r="AM275" s="79"/>
      <c r="AN275" s="486"/>
      <c r="AO275" s="487"/>
      <c r="AP275" s="487"/>
      <c r="AQ275" s="487"/>
      <c r="AR275" s="487"/>
      <c r="AS275" s="369"/>
      <c r="AT275" s="56"/>
      <c r="AU275" s="56"/>
      <c r="AV275" s="53" t="str">
        <f>IF(OR(O275="",Q275=""),"", IF(O275&lt;20,DATE(O275+118,Q275,IF(S275="",1,S275)),DATE(O275+88,Q275,IF(S275="",1,S275))))</f>
        <v/>
      </c>
      <c r="AW275" s="55" t="str">
        <f>IF(AV275&lt;=設定シート!C$15,"昔",IF(AV275&lt;=設定シート!E$15,"上",IF(AV275&lt;=設定シート!G$15,"中","下")))</f>
        <v>下</v>
      </c>
      <c r="AX275" s="257">
        <f>IF(AV275&lt;=設定シート!$E$36,5,IF(AV275&lt;=設定シート!$I$36,7,IF(AV275&lt;=設定シート!$M$36,9,11)))</f>
        <v>11</v>
      </c>
      <c r="AY275" s="320"/>
      <c r="AZ275" s="318"/>
      <c r="BA275" s="322">
        <f t="shared" ref="BA275" si="141">AN275</f>
        <v>0</v>
      </c>
      <c r="BB275" s="318"/>
      <c r="BC275" s="318"/>
      <c r="BD275" s="209"/>
      <c r="BE275" s="209"/>
      <c r="BL275" s="1"/>
      <c r="BM275" s="1"/>
    </row>
    <row r="276" spans="2:65" s="33" customFormat="1" ht="18" customHeight="1">
      <c r="B276" s="492"/>
      <c r="C276" s="493"/>
      <c r="D276" s="493"/>
      <c r="E276" s="493"/>
      <c r="F276" s="493"/>
      <c r="G276" s="493"/>
      <c r="H276" s="493"/>
      <c r="I276" s="494"/>
      <c r="J276" s="492"/>
      <c r="K276" s="493"/>
      <c r="L276" s="493"/>
      <c r="M276" s="493"/>
      <c r="N276" s="496"/>
      <c r="O276" s="352"/>
      <c r="P276" s="367" t="s">
        <v>45</v>
      </c>
      <c r="Q276" s="350"/>
      <c r="R276" s="367" t="s">
        <v>46</v>
      </c>
      <c r="S276" s="171"/>
      <c r="T276" s="522" t="s">
        <v>48</v>
      </c>
      <c r="U276" s="523"/>
      <c r="V276" s="524"/>
      <c r="W276" s="525"/>
      <c r="X276" s="525"/>
      <c r="Y276" s="526"/>
      <c r="Z276" s="524"/>
      <c r="AA276" s="525"/>
      <c r="AB276" s="525"/>
      <c r="AC276" s="525"/>
      <c r="AD276" s="527">
        <v>0</v>
      </c>
      <c r="AE276" s="528"/>
      <c r="AF276" s="528"/>
      <c r="AG276" s="614"/>
      <c r="AH276" s="472">
        <f>IF(V275="賃金で算定",0,V276+Z276-AD276)</f>
        <v>0</v>
      </c>
      <c r="AI276" s="472"/>
      <c r="AJ276" s="472"/>
      <c r="AK276" s="473"/>
      <c r="AL276" s="479">
        <f>IF(V275="賃金で算定","賃金で算定",IF(OR(V276=0,$F283="",AV275=""),0,IF(AW275="昔",VLOOKUP($F283,労務比率,AX275,FALSE),IF(AW275="上",VLOOKUP($F283,労務比率,AX275,FALSE),IF(AW275="中",VLOOKUP($F283,労務比率,AX275,FALSE),VLOOKUP($F283,労務比率,AX275,FALSE))))))</f>
        <v>0</v>
      </c>
      <c r="AM276" s="480"/>
      <c r="AN276" s="481">
        <f>IF(V275="賃金で算定",0,INT(AH276*AL276/100))</f>
        <v>0</v>
      </c>
      <c r="AO276" s="482"/>
      <c r="AP276" s="482"/>
      <c r="AQ276" s="482"/>
      <c r="AR276" s="482"/>
      <c r="AS276" s="390"/>
      <c r="AT276" s="56"/>
      <c r="AU276" s="56"/>
      <c r="AV276" s="53"/>
      <c r="AW276" s="55"/>
      <c r="AX276" s="257"/>
      <c r="AY276" s="321">
        <f t="shared" ref="AY276" si="142">AH276</f>
        <v>0</v>
      </c>
      <c r="AZ276" s="319">
        <f>IF(AV275&lt;=設定シート!C$85,AH276,IF(AND(AV275&gt;=設定シート!E$85,AV275&lt;=設定シート!G$85),AH276*105/108,AH276))</f>
        <v>0</v>
      </c>
      <c r="BA276" s="316"/>
      <c r="BB276" s="319">
        <f t="shared" ref="BB276" si="143">IF($AL276="賃金で算定",0,INT(AY276*$AL276/100))</f>
        <v>0</v>
      </c>
      <c r="BC276" s="319">
        <f>IF(AY276=AZ276,BB276,AZ276*$AL276/100)</f>
        <v>0</v>
      </c>
      <c r="BD276" s="209"/>
      <c r="BE276" s="209"/>
      <c r="BL276" s="209">
        <f>IF(AY276=AZ276,0,1)</f>
        <v>0</v>
      </c>
      <c r="BM276" s="209" t="str">
        <f>IF(BL276=1,AL276,"")</f>
        <v/>
      </c>
    </row>
    <row r="277" spans="2:65" s="33" customFormat="1" ht="18" customHeight="1">
      <c r="B277" s="489"/>
      <c r="C277" s="490"/>
      <c r="D277" s="490"/>
      <c r="E277" s="490"/>
      <c r="F277" s="490"/>
      <c r="G277" s="490"/>
      <c r="H277" s="490"/>
      <c r="I277" s="491"/>
      <c r="J277" s="489"/>
      <c r="K277" s="490"/>
      <c r="L277" s="490"/>
      <c r="M277" s="490"/>
      <c r="N277" s="495"/>
      <c r="O277" s="351"/>
      <c r="P277" s="366" t="s">
        <v>45</v>
      </c>
      <c r="Q277" s="349"/>
      <c r="R277" s="366" t="s">
        <v>46</v>
      </c>
      <c r="S277" s="168"/>
      <c r="T277" s="497" t="s">
        <v>20</v>
      </c>
      <c r="U277" s="498"/>
      <c r="V277" s="499"/>
      <c r="W277" s="500"/>
      <c r="X277" s="500"/>
      <c r="Y277" s="75"/>
      <c r="Z277" s="40"/>
      <c r="AA277" s="41"/>
      <c r="AB277" s="41"/>
      <c r="AC277" s="42"/>
      <c r="AD277" s="40"/>
      <c r="AE277" s="41"/>
      <c r="AF277" s="41"/>
      <c r="AG277" s="47"/>
      <c r="AH277" s="483">
        <f>IF(V277="賃金で算定",V278+Z278-AD278,0)</f>
        <v>0</v>
      </c>
      <c r="AI277" s="484"/>
      <c r="AJ277" s="484"/>
      <c r="AK277" s="485"/>
      <c r="AL277" s="78"/>
      <c r="AM277" s="79"/>
      <c r="AN277" s="486"/>
      <c r="AO277" s="487"/>
      <c r="AP277" s="487"/>
      <c r="AQ277" s="487"/>
      <c r="AR277" s="487"/>
      <c r="AS277" s="369"/>
      <c r="AT277" s="56"/>
      <c r="AU277" s="56"/>
      <c r="AV277" s="53" t="str">
        <f>IF(OR(O277="",Q277=""),"", IF(O277&lt;20,DATE(O277+118,Q277,IF(S277="",1,S277)),DATE(O277+88,Q277,IF(S277="",1,S277))))</f>
        <v/>
      </c>
      <c r="AW277" s="55" t="str">
        <f>IF(AV277&lt;=設定シート!C$15,"昔",IF(AV277&lt;=設定シート!E$15,"上",IF(AV277&lt;=設定シート!G$15,"中","下")))</f>
        <v>下</v>
      </c>
      <c r="AX277" s="257">
        <f>IF(AV277&lt;=設定シート!$E$36,5,IF(AV277&lt;=設定シート!$I$36,7,IF(AV277&lt;=設定シート!$M$36,9,11)))</f>
        <v>11</v>
      </c>
      <c r="AY277" s="320"/>
      <c r="AZ277" s="318"/>
      <c r="BA277" s="322">
        <f t="shared" ref="BA277" si="144">AN277</f>
        <v>0</v>
      </c>
      <c r="BB277" s="318"/>
      <c r="BC277" s="318"/>
      <c r="BD277" s="209"/>
      <c r="BE277" s="209"/>
      <c r="BL277" s="1"/>
      <c r="BM277" s="1"/>
    </row>
    <row r="278" spans="2:65" s="33" customFormat="1" ht="18" customHeight="1">
      <c r="B278" s="492"/>
      <c r="C278" s="493"/>
      <c r="D278" s="493"/>
      <c r="E278" s="493"/>
      <c r="F278" s="493"/>
      <c r="G278" s="493"/>
      <c r="H278" s="493"/>
      <c r="I278" s="494"/>
      <c r="J278" s="492"/>
      <c r="K278" s="493"/>
      <c r="L278" s="493"/>
      <c r="M278" s="493"/>
      <c r="N278" s="496"/>
      <c r="O278" s="352"/>
      <c r="P278" s="367" t="s">
        <v>45</v>
      </c>
      <c r="Q278" s="350"/>
      <c r="R278" s="367" t="s">
        <v>46</v>
      </c>
      <c r="S278" s="171"/>
      <c r="T278" s="522" t="s">
        <v>21</v>
      </c>
      <c r="U278" s="523"/>
      <c r="V278" s="524"/>
      <c r="W278" s="525"/>
      <c r="X278" s="525"/>
      <c r="Y278" s="526"/>
      <c r="Z278" s="524"/>
      <c r="AA278" s="525"/>
      <c r="AB278" s="525"/>
      <c r="AC278" s="525"/>
      <c r="AD278" s="527">
        <v>0</v>
      </c>
      <c r="AE278" s="528"/>
      <c r="AF278" s="528"/>
      <c r="AG278" s="614"/>
      <c r="AH278" s="472">
        <f>IF(V277="賃金で算定",0,V278+Z278-AD278)</f>
        <v>0</v>
      </c>
      <c r="AI278" s="472"/>
      <c r="AJ278" s="472"/>
      <c r="AK278" s="473"/>
      <c r="AL278" s="479">
        <f>IF(V277="賃金で算定","賃金で算定",IF(OR(V278=0,$F283="",AV277=""),0,IF(AW277="昔",VLOOKUP($F283,労務比率,AX277,FALSE),IF(AW277="上",VLOOKUP($F283,労務比率,AX277,FALSE),IF(AW277="中",VLOOKUP($F283,労務比率,AX277,FALSE),VLOOKUP($F283,労務比率,AX277,FALSE))))))</f>
        <v>0</v>
      </c>
      <c r="AM278" s="480"/>
      <c r="AN278" s="481">
        <f>IF(V277="賃金で算定",0,INT(AH278*AL278/100))</f>
        <v>0</v>
      </c>
      <c r="AO278" s="482"/>
      <c r="AP278" s="482"/>
      <c r="AQ278" s="482"/>
      <c r="AR278" s="482"/>
      <c r="AS278" s="390"/>
      <c r="AT278" s="56"/>
      <c r="AU278" s="56"/>
      <c r="AV278" s="53"/>
      <c r="AW278" s="55"/>
      <c r="AX278" s="257"/>
      <c r="AY278" s="321">
        <f t="shared" ref="AY278" si="145">AH278</f>
        <v>0</v>
      </c>
      <c r="AZ278" s="319">
        <f>IF(AV277&lt;=設定シート!C$85,AH278,IF(AND(AV277&gt;=設定シート!E$85,AV277&lt;=設定シート!G$85),AH278*105/108,AH278))</f>
        <v>0</v>
      </c>
      <c r="BA278" s="316"/>
      <c r="BB278" s="319">
        <f t="shared" ref="BB278" si="146">IF($AL278="賃金で算定",0,INT(AY278*$AL278/100))</f>
        <v>0</v>
      </c>
      <c r="BC278" s="319">
        <f>IF(AY278=AZ278,BB278,AZ278*$AL278/100)</f>
        <v>0</v>
      </c>
      <c r="BD278" s="209"/>
      <c r="BE278" s="209"/>
      <c r="BL278" s="209">
        <f>IF(AY278=AZ278,0,1)</f>
        <v>0</v>
      </c>
      <c r="BM278" s="209" t="str">
        <f>IF(BL278=1,AL278,"")</f>
        <v/>
      </c>
    </row>
    <row r="279" spans="2:65" s="33" customFormat="1" ht="18" customHeight="1">
      <c r="B279" s="489"/>
      <c r="C279" s="490"/>
      <c r="D279" s="490"/>
      <c r="E279" s="490"/>
      <c r="F279" s="490"/>
      <c r="G279" s="490"/>
      <c r="H279" s="490"/>
      <c r="I279" s="491"/>
      <c r="J279" s="489"/>
      <c r="K279" s="490"/>
      <c r="L279" s="490"/>
      <c r="M279" s="490"/>
      <c r="N279" s="495"/>
      <c r="O279" s="351"/>
      <c r="P279" s="366" t="s">
        <v>45</v>
      </c>
      <c r="Q279" s="349"/>
      <c r="R279" s="366" t="s">
        <v>46</v>
      </c>
      <c r="S279" s="168"/>
      <c r="T279" s="497" t="s">
        <v>47</v>
      </c>
      <c r="U279" s="498"/>
      <c r="V279" s="499"/>
      <c r="W279" s="500"/>
      <c r="X279" s="500"/>
      <c r="Y279" s="75"/>
      <c r="Z279" s="40"/>
      <c r="AA279" s="41"/>
      <c r="AB279" s="41"/>
      <c r="AC279" s="42"/>
      <c r="AD279" s="40"/>
      <c r="AE279" s="41"/>
      <c r="AF279" s="41"/>
      <c r="AG279" s="47"/>
      <c r="AH279" s="483">
        <f>IF(V279="賃金で算定",V280+Z280-AD280,0)</f>
        <v>0</v>
      </c>
      <c r="AI279" s="484"/>
      <c r="AJ279" s="484"/>
      <c r="AK279" s="485"/>
      <c r="AL279" s="78"/>
      <c r="AM279" s="79"/>
      <c r="AN279" s="486"/>
      <c r="AO279" s="487"/>
      <c r="AP279" s="487"/>
      <c r="AQ279" s="487"/>
      <c r="AR279" s="487"/>
      <c r="AS279" s="369"/>
      <c r="AT279" s="56"/>
      <c r="AU279" s="56"/>
      <c r="AV279" s="53" t="str">
        <f>IF(OR(O279="",Q279=""),"", IF(O279&lt;20,DATE(O279+118,Q279,IF(S279="",1,S279)),DATE(O279+88,Q279,IF(S279="",1,S279))))</f>
        <v/>
      </c>
      <c r="AW279" s="55" t="str">
        <f>IF(AV279&lt;=設定シート!C$15,"昔",IF(AV279&lt;=設定シート!E$15,"上",IF(AV279&lt;=設定シート!G$15,"中","下")))</f>
        <v>下</v>
      </c>
      <c r="AX279" s="257">
        <f>IF(AV279&lt;=設定シート!$E$36,5,IF(AV279&lt;=設定シート!$I$36,7,IF(AV279&lt;=設定シート!$M$36,9,11)))</f>
        <v>11</v>
      </c>
      <c r="AY279" s="320"/>
      <c r="AZ279" s="318"/>
      <c r="BA279" s="322">
        <f t="shared" ref="BA279" si="147">AN279</f>
        <v>0</v>
      </c>
      <c r="BB279" s="318"/>
      <c r="BC279" s="318"/>
      <c r="BD279" s="209"/>
      <c r="BE279" s="209"/>
      <c r="BL279" s="1"/>
      <c r="BM279" s="1"/>
    </row>
    <row r="280" spans="2:65" s="33" customFormat="1" ht="18" customHeight="1">
      <c r="B280" s="492"/>
      <c r="C280" s="493"/>
      <c r="D280" s="493"/>
      <c r="E280" s="493"/>
      <c r="F280" s="493"/>
      <c r="G280" s="493"/>
      <c r="H280" s="493"/>
      <c r="I280" s="494"/>
      <c r="J280" s="492"/>
      <c r="K280" s="493"/>
      <c r="L280" s="493"/>
      <c r="M280" s="493"/>
      <c r="N280" s="496"/>
      <c r="O280" s="352"/>
      <c r="P280" s="367" t="s">
        <v>45</v>
      </c>
      <c r="Q280" s="350"/>
      <c r="R280" s="367" t="s">
        <v>46</v>
      </c>
      <c r="S280" s="171"/>
      <c r="T280" s="522" t="s">
        <v>48</v>
      </c>
      <c r="U280" s="523"/>
      <c r="V280" s="524"/>
      <c r="W280" s="525"/>
      <c r="X280" s="525"/>
      <c r="Y280" s="526"/>
      <c r="Z280" s="524"/>
      <c r="AA280" s="525"/>
      <c r="AB280" s="525"/>
      <c r="AC280" s="525"/>
      <c r="AD280" s="527">
        <v>0</v>
      </c>
      <c r="AE280" s="528"/>
      <c r="AF280" s="528"/>
      <c r="AG280" s="614"/>
      <c r="AH280" s="472">
        <f>IF(V279="賃金で算定",0,V280+Z280-AD280)</f>
        <v>0</v>
      </c>
      <c r="AI280" s="472"/>
      <c r="AJ280" s="472"/>
      <c r="AK280" s="473"/>
      <c r="AL280" s="479">
        <f>IF(V279="賃金で算定","賃金で算定",IF(OR(V280=0,$F283="",AV279=""),0,IF(AW279="昔",VLOOKUP($F283,労務比率,AX279,FALSE),IF(AW279="上",VLOOKUP($F283,労務比率,AX279,FALSE),IF(AW279="中",VLOOKUP($F283,労務比率,AX279,FALSE),VLOOKUP($F283,労務比率,AX279,FALSE))))))</f>
        <v>0</v>
      </c>
      <c r="AM280" s="480"/>
      <c r="AN280" s="481">
        <f>IF(V279="賃金で算定",0,INT(AH280*AL280/100))</f>
        <v>0</v>
      </c>
      <c r="AO280" s="482"/>
      <c r="AP280" s="482"/>
      <c r="AQ280" s="482"/>
      <c r="AR280" s="482"/>
      <c r="AS280" s="390"/>
      <c r="AT280" s="56"/>
      <c r="AU280" s="56"/>
      <c r="AV280" s="53"/>
      <c r="AW280" s="55"/>
      <c r="AX280" s="257"/>
      <c r="AY280" s="321">
        <f t="shared" ref="AY280" si="148">AH280</f>
        <v>0</v>
      </c>
      <c r="AZ280" s="319">
        <f>IF(AV279&lt;=設定シート!C$85,AH280,IF(AND(AV279&gt;=設定シート!E$85,AV279&lt;=設定シート!G$85),AH280*105/108,AH280))</f>
        <v>0</v>
      </c>
      <c r="BA280" s="316"/>
      <c r="BB280" s="319">
        <f t="shared" ref="BB280" si="149">IF($AL280="賃金で算定",0,INT(AY280*$AL280/100))</f>
        <v>0</v>
      </c>
      <c r="BC280" s="319">
        <f>IF(AY280=AZ280,BB280,AZ280*$AL280/100)</f>
        <v>0</v>
      </c>
      <c r="BD280" s="209"/>
      <c r="BE280" s="209"/>
      <c r="BL280" s="209">
        <f>IF(AY280=AZ280,0,1)</f>
        <v>0</v>
      </c>
      <c r="BM280" s="209" t="str">
        <f>IF(BL280=1,AL280,"")</f>
        <v/>
      </c>
    </row>
    <row r="281" spans="2:65" s="33" customFormat="1" ht="18" customHeight="1">
      <c r="B281" s="489"/>
      <c r="C281" s="490"/>
      <c r="D281" s="490"/>
      <c r="E281" s="490"/>
      <c r="F281" s="490"/>
      <c r="G281" s="490"/>
      <c r="H281" s="490"/>
      <c r="I281" s="491"/>
      <c r="J281" s="489"/>
      <c r="K281" s="490"/>
      <c r="L281" s="490"/>
      <c r="M281" s="490"/>
      <c r="N281" s="495"/>
      <c r="O281" s="351"/>
      <c r="P281" s="366" t="s">
        <v>45</v>
      </c>
      <c r="Q281" s="349"/>
      <c r="R281" s="366" t="s">
        <v>46</v>
      </c>
      <c r="S281" s="168"/>
      <c r="T281" s="497" t="s">
        <v>47</v>
      </c>
      <c r="U281" s="498"/>
      <c r="V281" s="499"/>
      <c r="W281" s="500"/>
      <c r="X281" s="500"/>
      <c r="Y281" s="75"/>
      <c r="Z281" s="40"/>
      <c r="AA281" s="41"/>
      <c r="AB281" s="41"/>
      <c r="AC281" s="42"/>
      <c r="AD281" s="40"/>
      <c r="AE281" s="41"/>
      <c r="AF281" s="41"/>
      <c r="AG281" s="47"/>
      <c r="AH281" s="483">
        <f>IF(V281="賃金で算定",V282+Z282-AD282,0)</f>
        <v>0</v>
      </c>
      <c r="AI281" s="484"/>
      <c r="AJ281" s="484"/>
      <c r="AK281" s="485"/>
      <c r="AL281" s="78"/>
      <c r="AM281" s="79"/>
      <c r="AN281" s="486"/>
      <c r="AO281" s="487"/>
      <c r="AP281" s="487"/>
      <c r="AQ281" s="487"/>
      <c r="AR281" s="487"/>
      <c r="AS281" s="369"/>
      <c r="AT281" s="56"/>
      <c r="AU281" s="56"/>
      <c r="AV281" s="53" t="str">
        <f>IF(OR(O281="",Q281=""),"", IF(O281&lt;20,DATE(O281+118,Q281,IF(S281="",1,S281)),DATE(O281+88,Q281,IF(S281="",1,S281))))</f>
        <v/>
      </c>
      <c r="AW281" s="55" t="str">
        <f>IF(AV281&lt;=設定シート!C$15,"昔",IF(AV281&lt;=設定シート!E$15,"上",IF(AV281&lt;=設定シート!G$15,"中","下")))</f>
        <v>下</v>
      </c>
      <c r="AX281" s="257">
        <f>IF(AV281&lt;=設定シート!$E$36,5,IF(AV281&lt;=設定シート!$I$36,7,IF(AV281&lt;=設定シート!$M$36,9,11)))</f>
        <v>11</v>
      </c>
      <c r="AY281" s="320"/>
      <c r="AZ281" s="318"/>
      <c r="BA281" s="322">
        <f t="shared" ref="BA281" si="150">AN281</f>
        <v>0</v>
      </c>
      <c r="BB281" s="318"/>
      <c r="BC281" s="318"/>
      <c r="BD281" s="209"/>
      <c r="BE281" s="209"/>
      <c r="BL281" s="1"/>
      <c r="BM281" s="1"/>
    </row>
    <row r="282" spans="2:65" s="33" customFormat="1" ht="18" customHeight="1">
      <c r="B282" s="492"/>
      <c r="C282" s="493"/>
      <c r="D282" s="493"/>
      <c r="E282" s="493"/>
      <c r="F282" s="493"/>
      <c r="G282" s="493"/>
      <c r="H282" s="493"/>
      <c r="I282" s="494"/>
      <c r="J282" s="492"/>
      <c r="K282" s="493"/>
      <c r="L282" s="493"/>
      <c r="M282" s="493"/>
      <c r="N282" s="496"/>
      <c r="O282" s="352"/>
      <c r="P282" s="367" t="s">
        <v>45</v>
      </c>
      <c r="Q282" s="350"/>
      <c r="R282" s="367" t="s">
        <v>46</v>
      </c>
      <c r="S282" s="171"/>
      <c r="T282" s="522" t="s">
        <v>48</v>
      </c>
      <c r="U282" s="523"/>
      <c r="V282" s="524"/>
      <c r="W282" s="525"/>
      <c r="X282" s="525"/>
      <c r="Y282" s="526"/>
      <c r="Z282" s="524"/>
      <c r="AA282" s="525"/>
      <c r="AB282" s="525"/>
      <c r="AC282" s="525"/>
      <c r="AD282" s="527">
        <v>0</v>
      </c>
      <c r="AE282" s="528"/>
      <c r="AF282" s="528"/>
      <c r="AG282" s="614"/>
      <c r="AH282" s="476">
        <f>IF(V281="賃金で算定",0,V282+Z282-AD282)</f>
        <v>0</v>
      </c>
      <c r="AI282" s="477"/>
      <c r="AJ282" s="477"/>
      <c r="AK282" s="478"/>
      <c r="AL282" s="479">
        <f>IF(V281="賃金で算定","賃金で算定",IF(OR(V282=0,$F283="",AV281=""),0,IF(AW281="昔",VLOOKUP($F283,労務比率,AX281,FALSE),IF(AW281="上",VLOOKUP($F283,労務比率,AX281,FALSE),IF(AW281="中",VLOOKUP($F283,労務比率,AX281,FALSE),VLOOKUP($F283,労務比率,AX281,FALSE))))))</f>
        <v>0</v>
      </c>
      <c r="AM282" s="480"/>
      <c r="AN282" s="481">
        <f>IF(V281="賃金で算定",0,INT(AH282*AL282/100))</f>
        <v>0</v>
      </c>
      <c r="AO282" s="482"/>
      <c r="AP282" s="482"/>
      <c r="AQ282" s="482"/>
      <c r="AR282" s="482"/>
      <c r="AS282" s="390"/>
      <c r="AT282" s="56"/>
      <c r="AU282" s="56"/>
      <c r="AV282" s="53"/>
      <c r="AW282" s="55"/>
      <c r="AX282" s="257"/>
      <c r="AY282" s="321">
        <f t="shared" ref="AY282" si="151">AH282</f>
        <v>0</v>
      </c>
      <c r="AZ282" s="319">
        <f>IF(AV281&lt;=設定シート!C$85,AH282,IF(AND(AV281&gt;=設定シート!E$85,AV281&lt;=設定シート!G$85),AH282*105/108,AH282))</f>
        <v>0</v>
      </c>
      <c r="BA282" s="316"/>
      <c r="BB282" s="319">
        <f t="shared" ref="BB282" si="152">IF($AL282="賃金で算定",0,INT(AY282*$AL282/100))</f>
        <v>0</v>
      </c>
      <c r="BC282" s="319">
        <f>IF(AY282=AZ282,BB282,AZ282*$AL282/100)</f>
        <v>0</v>
      </c>
      <c r="BD282" s="209"/>
      <c r="BE282" s="209"/>
      <c r="BL282" s="209">
        <f>IF(AY282=AZ282,0,1)</f>
        <v>0</v>
      </c>
      <c r="BM282" s="209" t="str">
        <f>IF(BL282=1,AL282,"")</f>
        <v/>
      </c>
    </row>
    <row r="283" spans="2:65" s="33" customFormat="1" ht="18" customHeight="1">
      <c r="B283" s="501" t="s">
        <v>113</v>
      </c>
      <c r="C283" s="502"/>
      <c r="D283" s="502"/>
      <c r="E283" s="503"/>
      <c r="F283" s="510"/>
      <c r="G283" s="511"/>
      <c r="H283" s="511"/>
      <c r="I283" s="511"/>
      <c r="J283" s="511"/>
      <c r="K283" s="511"/>
      <c r="L283" s="511"/>
      <c r="M283" s="511"/>
      <c r="N283" s="512"/>
      <c r="O283" s="501" t="s">
        <v>49</v>
      </c>
      <c r="P283" s="502"/>
      <c r="Q283" s="502"/>
      <c r="R283" s="502"/>
      <c r="S283" s="502"/>
      <c r="T283" s="502"/>
      <c r="U283" s="503"/>
      <c r="V283" s="519">
        <f>AH283</f>
        <v>0</v>
      </c>
      <c r="W283" s="520"/>
      <c r="X283" s="520"/>
      <c r="Y283" s="521"/>
      <c r="Z283" s="290"/>
      <c r="AA283" s="291"/>
      <c r="AB283" s="291"/>
      <c r="AC283" s="42"/>
      <c r="AD283" s="290"/>
      <c r="AE283" s="291"/>
      <c r="AF283" s="291"/>
      <c r="AG283" s="42"/>
      <c r="AH283" s="483">
        <f>AH265+AH267+AH269+AH271+AH273+AH275+AH277+AH279+AH281</f>
        <v>0</v>
      </c>
      <c r="AI283" s="484"/>
      <c r="AJ283" s="484"/>
      <c r="AK283" s="485"/>
      <c r="AL283" s="68"/>
      <c r="AM283" s="69"/>
      <c r="AN283" s="519">
        <f>AN265+AN267+AN269+AN271+AN273+AN275+AN277+AN279+AN281</f>
        <v>0</v>
      </c>
      <c r="AO283" s="520"/>
      <c r="AP283" s="520"/>
      <c r="AQ283" s="520"/>
      <c r="AR283" s="520"/>
      <c r="AS283" s="369"/>
      <c r="AT283" s="56"/>
      <c r="AU283" s="56"/>
      <c r="AW283" s="55"/>
      <c r="AX283" s="257"/>
      <c r="AY283" s="320"/>
      <c r="AZ283" s="323"/>
      <c r="BA283" s="330">
        <f>BA265+BA267+BA269+BA271+BA273+BA275+BA277+BA279+BA281</f>
        <v>0</v>
      </c>
      <c r="BB283" s="331">
        <f>BB266+BB268+BB270+BB272+BB274+BB276+BB278+BB280+BB282</f>
        <v>0</v>
      </c>
      <c r="BC283" s="331">
        <f>SUMIF(BL266:BL282,0,BC266:BC282)+ROUNDDOWN(ROUNDDOWN(BL283*105/108,0)*BM283/100,0)</f>
        <v>0</v>
      </c>
      <c r="BD283" s="209"/>
      <c r="BE283" s="209"/>
      <c r="BL283" s="209">
        <f>SUMIF(BL266:BL282,1,AH266:AK282)</f>
        <v>0</v>
      </c>
      <c r="BM283" s="209">
        <f>IF(COUNT(BM266:BM282)=0,0,SUM(BM266:BM282)/COUNT(BM266:BM282))</f>
        <v>0</v>
      </c>
    </row>
    <row r="284" spans="2:65" s="33" customFormat="1" ht="18" customHeight="1">
      <c r="B284" s="504"/>
      <c r="C284" s="505"/>
      <c r="D284" s="505"/>
      <c r="E284" s="506"/>
      <c r="F284" s="513"/>
      <c r="G284" s="514"/>
      <c r="H284" s="514"/>
      <c r="I284" s="514"/>
      <c r="J284" s="514"/>
      <c r="K284" s="514"/>
      <c r="L284" s="514"/>
      <c r="M284" s="514"/>
      <c r="N284" s="515"/>
      <c r="O284" s="504"/>
      <c r="P284" s="505"/>
      <c r="Q284" s="505"/>
      <c r="R284" s="505"/>
      <c r="S284" s="505"/>
      <c r="T284" s="505"/>
      <c r="U284" s="506"/>
      <c r="V284" s="471">
        <f>V266+V268+V270+V272+V274+V276+V278+V280+V282-V283</f>
        <v>0</v>
      </c>
      <c r="W284" s="472"/>
      <c r="X284" s="472"/>
      <c r="Y284" s="473"/>
      <c r="Z284" s="471">
        <f>Z266+Z268+Z270+Z272+Z274+Z276+Z278+Z280+Z282</f>
        <v>0</v>
      </c>
      <c r="AA284" s="472"/>
      <c r="AB284" s="472"/>
      <c r="AC284" s="472"/>
      <c r="AD284" s="471">
        <f>AD266+AD268+AD270+AD272+AD274+AD276+AD278+AD280+AD282</f>
        <v>0</v>
      </c>
      <c r="AE284" s="472"/>
      <c r="AF284" s="472"/>
      <c r="AG284" s="472"/>
      <c r="AH284" s="471">
        <f>AY284</f>
        <v>0</v>
      </c>
      <c r="AI284" s="472"/>
      <c r="AJ284" s="472"/>
      <c r="AK284" s="472"/>
      <c r="AL284" s="373"/>
      <c r="AM284" s="374"/>
      <c r="AN284" s="474">
        <f>BB284</f>
        <v>0</v>
      </c>
      <c r="AO284" s="475"/>
      <c r="AP284" s="475"/>
      <c r="AQ284" s="475"/>
      <c r="AR284" s="475"/>
      <c r="AS284" s="391"/>
      <c r="AT284" s="56"/>
      <c r="AU284" s="56"/>
      <c r="AW284" s="55"/>
      <c r="AX284" s="257"/>
      <c r="AY284" s="326">
        <f>AY266+AY268+AY270+AY272+AY274+AY276+AY278+AY280+AY282</f>
        <v>0</v>
      </c>
      <c r="AZ284" s="328"/>
      <c r="BA284" s="328"/>
      <c r="BB284" s="324">
        <f>BB283</f>
        <v>0</v>
      </c>
      <c r="BC284" s="332"/>
      <c r="BD284" s="209"/>
      <c r="BE284" s="209"/>
    </row>
    <row r="285" spans="2:65" s="33" customFormat="1" ht="18" customHeight="1">
      <c r="B285" s="507"/>
      <c r="C285" s="508"/>
      <c r="D285" s="508"/>
      <c r="E285" s="509"/>
      <c r="F285" s="516"/>
      <c r="G285" s="517"/>
      <c r="H285" s="517"/>
      <c r="I285" s="517"/>
      <c r="J285" s="517"/>
      <c r="K285" s="517"/>
      <c r="L285" s="517"/>
      <c r="M285" s="517"/>
      <c r="N285" s="518"/>
      <c r="O285" s="507"/>
      <c r="P285" s="508"/>
      <c r="Q285" s="508"/>
      <c r="R285" s="508"/>
      <c r="S285" s="508"/>
      <c r="T285" s="508"/>
      <c r="U285" s="509"/>
      <c r="V285" s="476"/>
      <c r="W285" s="477"/>
      <c r="X285" s="477"/>
      <c r="Y285" s="478"/>
      <c r="Z285" s="476"/>
      <c r="AA285" s="477"/>
      <c r="AB285" s="477"/>
      <c r="AC285" s="477"/>
      <c r="AD285" s="476"/>
      <c r="AE285" s="477"/>
      <c r="AF285" s="477"/>
      <c r="AG285" s="477"/>
      <c r="AH285" s="476">
        <f>AZ285</f>
        <v>0</v>
      </c>
      <c r="AI285" s="477"/>
      <c r="AJ285" s="477"/>
      <c r="AK285" s="478"/>
      <c r="AL285" s="371"/>
      <c r="AM285" s="372"/>
      <c r="AN285" s="481">
        <f>BC285</f>
        <v>0</v>
      </c>
      <c r="AO285" s="482"/>
      <c r="AP285" s="482"/>
      <c r="AQ285" s="482"/>
      <c r="AR285" s="482"/>
      <c r="AS285" s="390"/>
      <c r="AT285" s="56"/>
      <c r="AU285" s="173"/>
      <c r="AW285" s="55"/>
      <c r="AX285" s="257"/>
      <c r="AY285" s="327"/>
      <c r="AZ285" s="329">
        <f>IF(AZ266+AZ268+AZ270+AZ272+AZ274+AZ276+AZ278+AZ280+AZ282=AY284,0,ROUNDDOWN(AZ266+AZ268+AZ270+AZ272+AZ274+AZ276+AZ278+AZ280+AZ282,0))</f>
        <v>0</v>
      </c>
      <c r="BA285" s="325"/>
      <c r="BB285" s="325"/>
      <c r="BC285" s="329">
        <f>IF(BC283=BB284,0,BC283)</f>
        <v>0</v>
      </c>
      <c r="BD285" s="209"/>
      <c r="BE285" s="209"/>
    </row>
    <row r="286" spans="2:65" s="33" customFormat="1" ht="18" customHeight="1">
      <c r="AD286" s="1" t="str">
        <f>IF(AND($F283="",$V283+$V284&gt;0),"事業の種類を選択してください。","")</f>
        <v/>
      </c>
      <c r="AE286" s="1"/>
      <c r="AF286" s="1"/>
      <c r="AG286" s="1"/>
      <c r="AH286" s="1"/>
      <c r="AI286" s="1"/>
      <c r="AJ286" s="1"/>
      <c r="AK286" s="1"/>
      <c r="AL286" s="392"/>
      <c r="AM286" s="392"/>
      <c r="AN286" s="488">
        <f>IF(AN283=0,0,AN283+IF(AN285=0,AN284,AN285))</f>
        <v>0</v>
      </c>
      <c r="AO286" s="488"/>
      <c r="AP286" s="488"/>
      <c r="AQ286" s="488"/>
      <c r="AR286" s="488"/>
      <c r="AS286" s="83"/>
      <c r="AT286" s="56"/>
      <c r="AU286" s="56"/>
      <c r="AW286" s="55"/>
      <c r="AX286" s="257"/>
      <c r="AY286" s="257"/>
      <c r="AZ286" s="257"/>
      <c r="BA286" s="257"/>
      <c r="BB286" s="257"/>
      <c r="BC286" s="257"/>
      <c r="BD286" s="209"/>
      <c r="BE286" s="209"/>
    </row>
    <row r="287" spans="2:65" s="33" customFormat="1" ht="31.5" customHeight="1">
      <c r="AL287" s="81"/>
      <c r="AM287" s="81"/>
      <c r="AN287" s="393"/>
      <c r="AO287" s="393"/>
      <c r="AP287" s="393"/>
      <c r="AQ287" s="393"/>
      <c r="AR287" s="393"/>
      <c r="AS287" s="83"/>
      <c r="AT287" s="56"/>
      <c r="AU287" s="56"/>
      <c r="AW287" s="55"/>
      <c r="AX287" s="257"/>
      <c r="AY287" s="257"/>
      <c r="AZ287" s="257"/>
      <c r="BA287" s="257"/>
      <c r="BB287" s="257"/>
      <c r="BC287" s="257"/>
      <c r="BD287" s="209"/>
      <c r="BE287" s="209"/>
    </row>
    <row r="288" spans="2:65" s="33" customFormat="1" ht="7.5" customHeight="1">
      <c r="X288" s="35"/>
      <c r="Y288" s="35"/>
      <c r="Z288" s="56"/>
      <c r="AA288" s="56"/>
      <c r="AB288" s="56"/>
      <c r="AC288" s="56"/>
      <c r="AD288" s="56"/>
      <c r="AE288" s="56"/>
      <c r="AF288" s="56"/>
      <c r="AG288" s="56"/>
      <c r="AH288" s="56"/>
      <c r="AI288" s="56"/>
      <c r="AJ288" s="56"/>
      <c r="AK288" s="56"/>
      <c r="AL288" s="83"/>
      <c r="AM288" s="83"/>
      <c r="AN288" s="83"/>
      <c r="AO288" s="83"/>
      <c r="AP288" s="83"/>
      <c r="AQ288" s="83"/>
      <c r="AR288" s="83"/>
      <c r="AS288" s="83"/>
      <c r="AT288" s="1"/>
      <c r="AU288" s="1"/>
      <c r="AW288" s="55"/>
      <c r="AX288" s="257"/>
      <c r="AY288" s="257"/>
      <c r="AZ288" s="257"/>
      <c r="BA288" s="257"/>
      <c r="BB288" s="257"/>
      <c r="BC288" s="257"/>
      <c r="BD288" s="209"/>
      <c r="BE288" s="209"/>
    </row>
    <row r="289" spans="2:57" s="33" customFormat="1" ht="10.5" customHeight="1">
      <c r="X289" s="35"/>
      <c r="Y289" s="35"/>
      <c r="Z289" s="56"/>
      <c r="AA289" s="56"/>
      <c r="AB289" s="56"/>
      <c r="AC289" s="56"/>
      <c r="AD289" s="56"/>
      <c r="AE289" s="56"/>
      <c r="AF289" s="56"/>
      <c r="AG289" s="56"/>
      <c r="AH289" s="56"/>
      <c r="AI289" s="56"/>
      <c r="AJ289" s="56"/>
      <c r="AK289" s="56"/>
      <c r="AL289" s="83"/>
      <c r="AM289" s="83"/>
      <c r="AN289" s="83"/>
      <c r="AO289" s="83"/>
      <c r="AP289" s="83"/>
      <c r="AQ289" s="83"/>
      <c r="AR289" s="83"/>
      <c r="AS289" s="83"/>
      <c r="AT289" s="1"/>
      <c r="AU289" s="1"/>
      <c r="AW289" s="55"/>
      <c r="AX289" s="257"/>
      <c r="AY289" s="257"/>
      <c r="AZ289" s="257"/>
      <c r="BA289" s="257"/>
      <c r="BB289" s="257"/>
      <c r="BC289" s="257"/>
      <c r="BD289" s="209"/>
      <c r="BE289" s="209"/>
    </row>
    <row r="290" spans="2:57" s="33" customFormat="1" ht="5.25" customHeight="1">
      <c r="X290" s="35"/>
      <c r="Y290" s="35"/>
      <c r="Z290" s="56"/>
      <c r="AA290" s="56"/>
      <c r="AB290" s="56"/>
      <c r="AC290" s="56"/>
      <c r="AD290" s="56"/>
      <c r="AE290" s="56"/>
      <c r="AF290" s="56"/>
      <c r="AG290" s="56"/>
      <c r="AH290" s="56"/>
      <c r="AI290" s="56"/>
      <c r="AJ290" s="56"/>
      <c r="AK290" s="56"/>
      <c r="AL290" s="83"/>
      <c r="AM290" s="83"/>
      <c r="AN290" s="83"/>
      <c r="AO290" s="83"/>
      <c r="AP290" s="83"/>
      <c r="AQ290" s="83"/>
      <c r="AR290" s="83"/>
      <c r="AS290" s="83"/>
      <c r="AT290" s="1"/>
      <c r="AU290" s="1"/>
      <c r="AW290" s="55"/>
      <c r="AX290" s="257"/>
      <c r="AY290" s="257"/>
      <c r="AZ290" s="257"/>
      <c r="BA290" s="257"/>
      <c r="BB290" s="257"/>
      <c r="BC290" s="257"/>
      <c r="BD290" s="209"/>
      <c r="BE290" s="209"/>
    </row>
    <row r="291" spans="2:57" s="33" customFormat="1" ht="5.25" customHeight="1">
      <c r="X291" s="35"/>
      <c r="Y291" s="35"/>
      <c r="Z291" s="56"/>
      <c r="AA291" s="56"/>
      <c r="AB291" s="56"/>
      <c r="AC291" s="56"/>
      <c r="AD291" s="56"/>
      <c r="AE291" s="56"/>
      <c r="AF291" s="56"/>
      <c r="AG291" s="56"/>
      <c r="AH291" s="56"/>
      <c r="AI291" s="56"/>
      <c r="AJ291" s="56"/>
      <c r="AK291" s="56"/>
      <c r="AL291" s="83"/>
      <c r="AM291" s="83"/>
      <c r="AN291" s="83"/>
      <c r="AO291" s="83"/>
      <c r="AP291" s="83"/>
      <c r="AQ291" s="83"/>
      <c r="AR291" s="83"/>
      <c r="AS291" s="83"/>
      <c r="AT291" s="1"/>
      <c r="AU291" s="1"/>
      <c r="AW291" s="55"/>
      <c r="AX291" s="257"/>
      <c r="AY291" s="257"/>
      <c r="AZ291" s="257"/>
      <c r="BA291" s="257"/>
      <c r="BB291" s="257"/>
      <c r="BC291" s="257"/>
      <c r="BD291" s="209"/>
      <c r="BE291" s="209"/>
    </row>
    <row r="292" spans="2:57" s="33" customFormat="1" ht="5.25" customHeight="1">
      <c r="X292" s="35"/>
      <c r="Y292" s="35"/>
      <c r="Z292" s="56"/>
      <c r="AA292" s="56"/>
      <c r="AB292" s="56"/>
      <c r="AC292" s="56"/>
      <c r="AD292" s="56"/>
      <c r="AE292" s="56"/>
      <c r="AF292" s="56"/>
      <c r="AG292" s="56"/>
      <c r="AH292" s="56"/>
      <c r="AI292" s="56"/>
      <c r="AJ292" s="56"/>
      <c r="AK292" s="56"/>
      <c r="AL292" s="83"/>
      <c r="AM292" s="83"/>
      <c r="AN292" s="83"/>
      <c r="AO292" s="83"/>
      <c r="AP292" s="83"/>
      <c r="AQ292" s="83"/>
      <c r="AR292" s="83"/>
      <c r="AS292" s="83"/>
      <c r="AT292" s="1"/>
      <c r="AU292" s="1"/>
      <c r="AW292" s="55"/>
      <c r="AX292" s="257"/>
      <c r="AY292" s="257"/>
      <c r="AZ292" s="257"/>
      <c r="BA292" s="257"/>
      <c r="BB292" s="257"/>
      <c r="BC292" s="257"/>
      <c r="BD292" s="209"/>
      <c r="BE292" s="209"/>
    </row>
    <row r="293" spans="2:57" s="33" customFormat="1" ht="5.25" customHeight="1">
      <c r="X293" s="35"/>
      <c r="Y293" s="35"/>
      <c r="Z293" s="56"/>
      <c r="AA293" s="56"/>
      <c r="AB293" s="56"/>
      <c r="AC293" s="56"/>
      <c r="AD293" s="56"/>
      <c r="AE293" s="56"/>
      <c r="AF293" s="56"/>
      <c r="AG293" s="56"/>
      <c r="AH293" s="56"/>
      <c r="AI293" s="56"/>
      <c r="AJ293" s="56"/>
      <c r="AK293" s="56"/>
      <c r="AL293" s="83"/>
      <c r="AM293" s="83"/>
      <c r="AN293" s="83"/>
      <c r="AO293" s="83"/>
      <c r="AP293" s="83"/>
      <c r="AQ293" s="83"/>
      <c r="AR293" s="83"/>
      <c r="AS293" s="83"/>
      <c r="AT293" s="1"/>
      <c r="AU293" s="1"/>
      <c r="AW293" s="55"/>
      <c r="AX293" s="257"/>
      <c r="AY293" s="257"/>
      <c r="AZ293" s="257"/>
      <c r="BA293" s="257"/>
      <c r="BB293" s="257"/>
      <c r="BC293" s="257"/>
      <c r="BD293" s="209"/>
      <c r="BE293" s="209"/>
    </row>
    <row r="294" spans="2:57" s="33" customFormat="1" ht="17.25" customHeight="1">
      <c r="B294" s="57" t="s">
        <v>50</v>
      </c>
      <c r="L294" s="56"/>
      <c r="M294" s="56"/>
      <c r="N294" s="56"/>
      <c r="O294" s="56"/>
      <c r="P294" s="56"/>
      <c r="Q294" s="56"/>
      <c r="R294" s="56"/>
      <c r="S294" s="58"/>
      <c r="T294" s="58"/>
      <c r="U294" s="58"/>
      <c r="V294" s="58"/>
      <c r="W294" s="58"/>
      <c r="X294" s="56"/>
      <c r="Y294" s="56"/>
      <c r="Z294" s="56"/>
      <c r="AA294" s="56"/>
      <c r="AB294" s="56"/>
      <c r="AC294" s="56"/>
      <c r="AL294" s="86"/>
      <c r="AM294" s="392"/>
      <c r="AN294" s="392"/>
      <c r="AO294" s="392"/>
      <c r="AP294" s="392"/>
      <c r="AQ294" s="81"/>
      <c r="AR294" s="81"/>
      <c r="AS294" s="81"/>
      <c r="AW294" s="55"/>
      <c r="AX294" s="257"/>
      <c r="AY294" s="257"/>
      <c r="AZ294" s="257"/>
      <c r="BA294" s="257"/>
      <c r="BB294" s="257"/>
      <c r="BC294" s="257"/>
      <c r="BD294" s="209"/>
      <c r="BE294" s="209"/>
    </row>
    <row r="295" spans="2:57" s="33" customFormat="1" ht="12.75" customHeight="1">
      <c r="L295" s="56"/>
      <c r="M295" s="60"/>
      <c r="N295" s="60"/>
      <c r="O295" s="60"/>
      <c r="P295" s="60"/>
      <c r="Q295" s="60"/>
      <c r="R295" s="60"/>
      <c r="S295" s="60"/>
      <c r="T295" s="61"/>
      <c r="U295" s="61"/>
      <c r="V295" s="61"/>
      <c r="W295" s="61"/>
      <c r="X295" s="61"/>
      <c r="Y295" s="61"/>
      <c r="Z295" s="61"/>
      <c r="AA295" s="60"/>
      <c r="AB295" s="60"/>
      <c r="AC295" s="60"/>
      <c r="AL295" s="86"/>
      <c r="AM295" s="759" t="s">
        <v>301</v>
      </c>
      <c r="AN295" s="760"/>
      <c r="AO295" s="760"/>
      <c r="AP295" s="761"/>
      <c r="AQ295" s="81"/>
      <c r="AR295" s="81"/>
      <c r="AS295" s="81"/>
      <c r="AW295" s="55"/>
      <c r="AX295" s="257"/>
      <c r="AY295" s="257"/>
      <c r="AZ295" s="257"/>
      <c r="BA295" s="257"/>
      <c r="BB295" s="257"/>
      <c r="BC295" s="257"/>
      <c r="BD295" s="209"/>
      <c r="BE295" s="209"/>
    </row>
    <row r="296" spans="2:57" s="33" customFormat="1" ht="12.75" customHeight="1">
      <c r="L296" s="56"/>
      <c r="M296" s="60"/>
      <c r="N296" s="60"/>
      <c r="O296" s="60"/>
      <c r="P296" s="60"/>
      <c r="Q296" s="60"/>
      <c r="R296" s="60"/>
      <c r="S296" s="60"/>
      <c r="T296" s="61"/>
      <c r="U296" s="61"/>
      <c r="V296" s="61"/>
      <c r="W296" s="61"/>
      <c r="X296" s="61"/>
      <c r="Y296" s="61"/>
      <c r="Z296" s="61"/>
      <c r="AA296" s="60"/>
      <c r="AB296" s="60"/>
      <c r="AC296" s="60"/>
      <c r="AL296" s="86"/>
      <c r="AM296" s="762"/>
      <c r="AN296" s="763"/>
      <c r="AO296" s="763"/>
      <c r="AP296" s="764"/>
      <c r="AQ296" s="81"/>
      <c r="AR296" s="81"/>
      <c r="AS296" s="81"/>
      <c r="AW296" s="55"/>
      <c r="AX296" s="257"/>
      <c r="AY296" s="257"/>
      <c r="AZ296" s="257"/>
      <c r="BA296" s="257"/>
      <c r="BB296" s="257"/>
      <c r="BC296" s="257"/>
      <c r="BD296" s="209"/>
      <c r="BE296" s="209"/>
    </row>
    <row r="297" spans="2:57" s="33" customFormat="1" ht="12.75" customHeight="1">
      <c r="L297" s="56"/>
      <c r="M297" s="60"/>
      <c r="N297" s="60"/>
      <c r="O297" s="60"/>
      <c r="P297" s="60"/>
      <c r="Q297" s="60"/>
      <c r="R297" s="60"/>
      <c r="S297" s="60"/>
      <c r="T297" s="60"/>
      <c r="U297" s="60"/>
      <c r="V297" s="60"/>
      <c r="W297" s="60"/>
      <c r="X297" s="60"/>
      <c r="Y297" s="60"/>
      <c r="Z297" s="60"/>
      <c r="AA297" s="60"/>
      <c r="AB297" s="60"/>
      <c r="AC297" s="60"/>
      <c r="AL297" s="86"/>
      <c r="AM297" s="394"/>
      <c r="AN297" s="394"/>
      <c r="AO297" s="23"/>
      <c r="AP297" s="23"/>
      <c r="AQ297" s="81"/>
      <c r="AR297" s="81"/>
      <c r="AS297" s="81"/>
      <c r="AW297" s="55"/>
      <c r="AX297" s="257"/>
      <c r="AY297" s="257"/>
      <c r="AZ297" s="257"/>
      <c r="BA297" s="257"/>
      <c r="BB297" s="257"/>
      <c r="BC297" s="257"/>
      <c r="BD297" s="209"/>
      <c r="BE297" s="209"/>
    </row>
    <row r="298" spans="2:57" s="33" customFormat="1" ht="6" customHeight="1">
      <c r="L298" s="56"/>
      <c r="M298" s="60"/>
      <c r="N298" s="60"/>
      <c r="O298" s="60"/>
      <c r="P298" s="60"/>
      <c r="Q298" s="60"/>
      <c r="R298" s="60"/>
      <c r="S298" s="60"/>
      <c r="T298" s="60"/>
      <c r="U298" s="60"/>
      <c r="V298" s="60"/>
      <c r="W298" s="60"/>
      <c r="X298" s="60"/>
      <c r="Y298" s="60"/>
      <c r="Z298" s="60"/>
      <c r="AA298" s="60"/>
      <c r="AB298" s="60"/>
      <c r="AC298" s="60"/>
      <c r="AL298" s="86"/>
      <c r="AM298" s="86"/>
      <c r="AN298" s="81"/>
      <c r="AO298" s="81"/>
      <c r="AP298" s="81"/>
      <c r="AQ298" s="81"/>
      <c r="AR298" s="81"/>
      <c r="AS298" s="81"/>
      <c r="AW298" s="55"/>
      <c r="AX298" s="257"/>
      <c r="AY298" s="257"/>
      <c r="AZ298" s="257"/>
      <c r="BA298" s="257"/>
      <c r="BB298" s="257"/>
      <c r="BC298" s="257"/>
      <c r="BD298" s="209"/>
      <c r="BE298" s="209"/>
    </row>
    <row r="299" spans="2:57" s="33" customFormat="1" ht="12.75" customHeight="1">
      <c r="B299" s="589" t="s">
        <v>2</v>
      </c>
      <c r="C299" s="590"/>
      <c r="D299" s="590"/>
      <c r="E299" s="590"/>
      <c r="F299" s="590"/>
      <c r="G299" s="590"/>
      <c r="H299" s="590"/>
      <c r="I299" s="590"/>
      <c r="J299" s="592" t="s">
        <v>10</v>
      </c>
      <c r="K299" s="592"/>
      <c r="L299" s="62" t="s">
        <v>3</v>
      </c>
      <c r="M299" s="592" t="s">
        <v>11</v>
      </c>
      <c r="N299" s="592"/>
      <c r="O299" s="593" t="s">
        <v>12</v>
      </c>
      <c r="P299" s="592"/>
      <c r="Q299" s="592"/>
      <c r="R299" s="592"/>
      <c r="S299" s="592"/>
      <c r="T299" s="592"/>
      <c r="U299" s="592" t="s">
        <v>13</v>
      </c>
      <c r="V299" s="592"/>
      <c r="W299" s="592"/>
      <c r="X299" s="56"/>
      <c r="Y299" s="56"/>
      <c r="Z299" s="56"/>
      <c r="AA299" s="56"/>
      <c r="AB299" s="56"/>
      <c r="AC299" s="56"/>
      <c r="AD299" s="34"/>
      <c r="AE299" s="34"/>
      <c r="AF299" s="34"/>
      <c r="AG299" s="34"/>
      <c r="AH299" s="34"/>
      <c r="AI299" s="34"/>
      <c r="AJ299" s="34"/>
      <c r="AK299" s="56"/>
      <c r="AL299" s="594">
        <f ca="1">$AL$9</f>
        <v>10</v>
      </c>
      <c r="AM299" s="595"/>
      <c r="AN299" s="600" t="s">
        <v>4</v>
      </c>
      <c r="AO299" s="600"/>
      <c r="AP299" s="595">
        <v>8</v>
      </c>
      <c r="AQ299" s="595"/>
      <c r="AR299" s="603" t="s">
        <v>5</v>
      </c>
      <c r="AS299" s="604"/>
      <c r="AT299" s="56"/>
      <c r="AU299" s="56"/>
      <c r="AW299" s="55"/>
      <c r="AX299" s="257"/>
      <c r="AY299" s="257"/>
      <c r="AZ299" s="257"/>
      <c r="BA299" s="257"/>
      <c r="BB299" s="257"/>
      <c r="BC299" s="257"/>
      <c r="BD299" s="209"/>
      <c r="BE299" s="209"/>
    </row>
    <row r="300" spans="2:57" s="33" customFormat="1" ht="13.5" customHeight="1">
      <c r="B300" s="590"/>
      <c r="C300" s="590"/>
      <c r="D300" s="590"/>
      <c r="E300" s="590"/>
      <c r="F300" s="590"/>
      <c r="G300" s="590"/>
      <c r="H300" s="590"/>
      <c r="I300" s="590"/>
      <c r="J300" s="609" t="str">
        <f>$J$10</f>
        <v>2</v>
      </c>
      <c r="K300" s="547" t="str">
        <f>$K$10</f>
        <v>5</v>
      </c>
      <c r="L300" s="611" t="str">
        <f>$L$10</f>
        <v>1</v>
      </c>
      <c r="M300" s="550" t="str">
        <f>$M$10</f>
        <v>0</v>
      </c>
      <c r="N300" s="547" t="str">
        <f>$N$10</f>
        <v>4</v>
      </c>
      <c r="O300" s="550" t="str">
        <f>$O$10</f>
        <v>9</v>
      </c>
      <c r="P300" s="544" t="str">
        <f>$P$10</f>
        <v>3</v>
      </c>
      <c r="Q300" s="544" t="str">
        <f>$Q$10</f>
        <v>7</v>
      </c>
      <c r="R300" s="544" t="str">
        <f>$R$10</f>
        <v>0</v>
      </c>
      <c r="S300" s="544" t="str">
        <f>$S$10</f>
        <v>2</v>
      </c>
      <c r="T300" s="547" t="str">
        <f>$T$10</f>
        <v>5</v>
      </c>
      <c r="U300" s="550">
        <f>$U$10</f>
        <v>0</v>
      </c>
      <c r="V300" s="544">
        <f>$V$10</f>
        <v>0</v>
      </c>
      <c r="W300" s="547">
        <f>$W$10</f>
        <v>0</v>
      </c>
      <c r="X300" s="56"/>
      <c r="Y300" s="56"/>
      <c r="Z300" s="56"/>
      <c r="AA300" s="56"/>
      <c r="AB300" s="56"/>
      <c r="AC300" s="56"/>
      <c r="AD300" s="34"/>
      <c r="AE300" s="34"/>
      <c r="AF300" s="34"/>
      <c r="AG300" s="34"/>
      <c r="AH300" s="34"/>
      <c r="AI300" s="34"/>
      <c r="AJ300" s="34"/>
      <c r="AK300" s="56"/>
      <c r="AL300" s="596"/>
      <c r="AM300" s="597"/>
      <c r="AN300" s="601"/>
      <c r="AO300" s="601"/>
      <c r="AP300" s="597"/>
      <c r="AQ300" s="597"/>
      <c r="AR300" s="605"/>
      <c r="AS300" s="606"/>
      <c r="AT300" s="56"/>
      <c r="AU300" s="56"/>
      <c r="AW300" s="55"/>
      <c r="AX300" s="257"/>
      <c r="AY300" s="257"/>
      <c r="AZ300" s="257"/>
      <c r="BA300" s="257"/>
      <c r="BB300" s="257"/>
      <c r="BC300" s="257"/>
      <c r="BD300" s="209"/>
      <c r="BE300" s="209"/>
    </row>
    <row r="301" spans="2:57" s="33" customFormat="1" ht="9" customHeight="1">
      <c r="B301" s="590"/>
      <c r="C301" s="590"/>
      <c r="D301" s="590"/>
      <c r="E301" s="590"/>
      <c r="F301" s="590"/>
      <c r="G301" s="590"/>
      <c r="H301" s="590"/>
      <c r="I301" s="590"/>
      <c r="J301" s="610"/>
      <c r="K301" s="548"/>
      <c r="L301" s="612"/>
      <c r="M301" s="551"/>
      <c r="N301" s="548"/>
      <c r="O301" s="551"/>
      <c r="P301" s="545"/>
      <c r="Q301" s="545"/>
      <c r="R301" s="545"/>
      <c r="S301" s="545"/>
      <c r="T301" s="548"/>
      <c r="U301" s="551"/>
      <c r="V301" s="545"/>
      <c r="W301" s="548"/>
      <c r="X301" s="56"/>
      <c r="Y301" s="56"/>
      <c r="Z301" s="56"/>
      <c r="AA301" s="56"/>
      <c r="AB301" s="56"/>
      <c r="AC301" s="56"/>
      <c r="AD301" s="34"/>
      <c r="AE301" s="34"/>
      <c r="AF301" s="34"/>
      <c r="AG301" s="34"/>
      <c r="AH301" s="34"/>
      <c r="AI301" s="34"/>
      <c r="AJ301" s="34"/>
      <c r="AK301" s="56"/>
      <c r="AL301" s="598"/>
      <c r="AM301" s="599"/>
      <c r="AN301" s="602"/>
      <c r="AO301" s="602"/>
      <c r="AP301" s="599"/>
      <c r="AQ301" s="599"/>
      <c r="AR301" s="607"/>
      <c r="AS301" s="608"/>
      <c r="AT301" s="56"/>
      <c r="AU301" s="56"/>
      <c r="AW301" s="55"/>
      <c r="AX301" s="257"/>
      <c r="AY301" s="257"/>
      <c r="AZ301" s="257"/>
      <c r="BA301" s="257"/>
      <c r="BB301" s="257"/>
      <c r="BC301" s="257"/>
      <c r="BD301" s="209"/>
      <c r="BE301" s="209"/>
    </row>
    <row r="302" spans="2:57" s="33" customFormat="1" ht="6" customHeight="1">
      <c r="B302" s="591"/>
      <c r="C302" s="591"/>
      <c r="D302" s="591"/>
      <c r="E302" s="591"/>
      <c r="F302" s="591"/>
      <c r="G302" s="591"/>
      <c r="H302" s="591"/>
      <c r="I302" s="591"/>
      <c r="J302" s="610"/>
      <c r="K302" s="549"/>
      <c r="L302" s="613"/>
      <c r="M302" s="552"/>
      <c r="N302" s="549"/>
      <c r="O302" s="552"/>
      <c r="P302" s="546"/>
      <c r="Q302" s="546"/>
      <c r="R302" s="546"/>
      <c r="S302" s="546"/>
      <c r="T302" s="549"/>
      <c r="U302" s="552"/>
      <c r="V302" s="546"/>
      <c r="W302" s="549"/>
      <c r="X302" s="56"/>
      <c r="Y302" s="56"/>
      <c r="Z302" s="56"/>
      <c r="AA302" s="56"/>
      <c r="AB302" s="56"/>
      <c r="AC302" s="56"/>
      <c r="AD302" s="56"/>
      <c r="AE302" s="56"/>
      <c r="AF302" s="56"/>
      <c r="AG302" s="56"/>
      <c r="AH302" s="56"/>
      <c r="AI302" s="56"/>
      <c r="AJ302" s="56"/>
      <c r="AK302" s="56"/>
      <c r="AL302" s="81"/>
      <c r="AM302" s="81"/>
      <c r="AN302" s="392"/>
      <c r="AO302" s="392"/>
      <c r="AP302" s="392"/>
      <c r="AQ302" s="392"/>
      <c r="AR302" s="392"/>
      <c r="AS302" s="392"/>
      <c r="AT302" s="56"/>
      <c r="AU302" s="56"/>
      <c r="AW302" s="55"/>
      <c r="AX302" s="257"/>
      <c r="AY302" s="257"/>
      <c r="AZ302" s="257"/>
      <c r="BA302" s="257"/>
      <c r="BB302" s="257"/>
      <c r="BC302" s="257"/>
      <c r="BD302" s="209"/>
      <c r="BE302" s="209"/>
    </row>
    <row r="303" spans="2:57" s="33" customFormat="1" ht="15" customHeight="1">
      <c r="B303" s="529" t="s">
        <v>51</v>
      </c>
      <c r="C303" s="530"/>
      <c r="D303" s="530"/>
      <c r="E303" s="530"/>
      <c r="F303" s="530"/>
      <c r="G303" s="530"/>
      <c r="H303" s="530"/>
      <c r="I303" s="531"/>
      <c r="J303" s="529" t="s">
        <v>6</v>
      </c>
      <c r="K303" s="530"/>
      <c r="L303" s="530"/>
      <c r="M303" s="530"/>
      <c r="N303" s="538"/>
      <c r="O303" s="541" t="s">
        <v>52</v>
      </c>
      <c r="P303" s="530"/>
      <c r="Q303" s="530"/>
      <c r="R303" s="530"/>
      <c r="S303" s="530"/>
      <c r="T303" s="530"/>
      <c r="U303" s="531"/>
      <c r="V303" s="63" t="s">
        <v>53</v>
      </c>
      <c r="W303" s="64"/>
      <c r="X303" s="64"/>
      <c r="Y303" s="553" t="s">
        <v>54</v>
      </c>
      <c r="Z303" s="553"/>
      <c r="AA303" s="553"/>
      <c r="AB303" s="553"/>
      <c r="AC303" s="553"/>
      <c r="AD303" s="553"/>
      <c r="AE303" s="553"/>
      <c r="AF303" s="553"/>
      <c r="AG303" s="553"/>
      <c r="AH303" s="553"/>
      <c r="AI303" s="64"/>
      <c r="AJ303" s="64"/>
      <c r="AK303" s="65"/>
      <c r="AL303" s="554" t="s">
        <v>251</v>
      </c>
      <c r="AM303" s="554"/>
      <c r="AN303" s="555" t="s">
        <v>33</v>
      </c>
      <c r="AO303" s="555"/>
      <c r="AP303" s="555"/>
      <c r="AQ303" s="555"/>
      <c r="AR303" s="555"/>
      <c r="AS303" s="556"/>
      <c r="AT303" s="56"/>
      <c r="AU303" s="56"/>
      <c r="AW303" s="55"/>
      <c r="AX303" s="257"/>
      <c r="AY303" s="257"/>
      <c r="AZ303" s="257"/>
      <c r="BA303" s="257"/>
      <c r="BB303" s="257"/>
      <c r="BC303" s="257"/>
      <c r="BD303" s="209"/>
      <c r="BE303" s="209"/>
    </row>
    <row r="304" spans="2:57" s="33" customFormat="1" ht="13.5" customHeight="1">
      <c r="B304" s="532"/>
      <c r="C304" s="533"/>
      <c r="D304" s="533"/>
      <c r="E304" s="533"/>
      <c r="F304" s="533"/>
      <c r="G304" s="533"/>
      <c r="H304" s="533"/>
      <c r="I304" s="534"/>
      <c r="J304" s="532"/>
      <c r="K304" s="533"/>
      <c r="L304" s="533"/>
      <c r="M304" s="533"/>
      <c r="N304" s="539"/>
      <c r="O304" s="542"/>
      <c r="P304" s="533"/>
      <c r="Q304" s="533"/>
      <c r="R304" s="533"/>
      <c r="S304" s="533"/>
      <c r="T304" s="533"/>
      <c r="U304" s="534"/>
      <c r="V304" s="557" t="s">
        <v>7</v>
      </c>
      <c r="W304" s="558"/>
      <c r="X304" s="558"/>
      <c r="Y304" s="559"/>
      <c r="Z304" s="563" t="s">
        <v>16</v>
      </c>
      <c r="AA304" s="564"/>
      <c r="AB304" s="564"/>
      <c r="AC304" s="565"/>
      <c r="AD304" s="569" t="s">
        <v>17</v>
      </c>
      <c r="AE304" s="570"/>
      <c r="AF304" s="570"/>
      <c r="AG304" s="571"/>
      <c r="AH304" s="575" t="s">
        <v>114</v>
      </c>
      <c r="AI304" s="576"/>
      <c r="AJ304" s="576"/>
      <c r="AK304" s="577"/>
      <c r="AL304" s="581" t="s">
        <v>252</v>
      </c>
      <c r="AM304" s="581"/>
      <c r="AN304" s="583" t="s">
        <v>19</v>
      </c>
      <c r="AO304" s="584"/>
      <c r="AP304" s="584"/>
      <c r="AQ304" s="584"/>
      <c r="AR304" s="585"/>
      <c r="AS304" s="586"/>
      <c r="AT304" s="56"/>
      <c r="AU304" s="56"/>
      <c r="AW304" s="55"/>
      <c r="AX304" s="257"/>
      <c r="AY304" s="314" t="s">
        <v>278</v>
      </c>
      <c r="AZ304" s="314" t="s">
        <v>278</v>
      </c>
      <c r="BA304" s="314" t="s">
        <v>276</v>
      </c>
      <c r="BB304" s="751" t="s">
        <v>277</v>
      </c>
      <c r="BC304" s="752"/>
      <c r="BD304" s="209"/>
      <c r="BE304" s="209"/>
    </row>
    <row r="305" spans="2:65" s="33" customFormat="1" ht="13.5" customHeight="1">
      <c r="B305" s="535"/>
      <c r="C305" s="536"/>
      <c r="D305" s="536"/>
      <c r="E305" s="536"/>
      <c r="F305" s="536"/>
      <c r="G305" s="536"/>
      <c r="H305" s="536"/>
      <c r="I305" s="537"/>
      <c r="J305" s="535"/>
      <c r="K305" s="536"/>
      <c r="L305" s="536"/>
      <c r="M305" s="536"/>
      <c r="N305" s="540"/>
      <c r="O305" s="543"/>
      <c r="P305" s="536"/>
      <c r="Q305" s="536"/>
      <c r="R305" s="536"/>
      <c r="S305" s="536"/>
      <c r="T305" s="536"/>
      <c r="U305" s="537"/>
      <c r="V305" s="560"/>
      <c r="W305" s="561"/>
      <c r="X305" s="561"/>
      <c r="Y305" s="562"/>
      <c r="Z305" s="566"/>
      <c r="AA305" s="567"/>
      <c r="AB305" s="567"/>
      <c r="AC305" s="568"/>
      <c r="AD305" s="572"/>
      <c r="AE305" s="573"/>
      <c r="AF305" s="573"/>
      <c r="AG305" s="574"/>
      <c r="AH305" s="578"/>
      <c r="AI305" s="579"/>
      <c r="AJ305" s="579"/>
      <c r="AK305" s="580"/>
      <c r="AL305" s="582"/>
      <c r="AM305" s="582"/>
      <c r="AN305" s="587"/>
      <c r="AO305" s="587"/>
      <c r="AP305" s="587"/>
      <c r="AQ305" s="587"/>
      <c r="AR305" s="587"/>
      <c r="AS305" s="588"/>
      <c r="AT305" s="56"/>
      <c r="AU305" s="56"/>
      <c r="AW305" s="55"/>
      <c r="AX305" s="257"/>
      <c r="AY305" s="315"/>
      <c r="AZ305" s="316" t="s">
        <v>272</v>
      </c>
      <c r="BA305" s="316" t="s">
        <v>275</v>
      </c>
      <c r="BB305" s="317" t="s">
        <v>273</v>
      </c>
      <c r="BC305" s="316" t="s">
        <v>272</v>
      </c>
      <c r="BD305" s="209"/>
      <c r="BE305" s="209"/>
      <c r="BL305" s="209" t="s">
        <v>286</v>
      </c>
      <c r="BM305" s="209" t="s">
        <v>179</v>
      </c>
    </row>
    <row r="306" spans="2:65" s="33" customFormat="1" ht="18" customHeight="1">
      <c r="B306" s="489"/>
      <c r="C306" s="490"/>
      <c r="D306" s="490"/>
      <c r="E306" s="490"/>
      <c r="F306" s="490"/>
      <c r="G306" s="490"/>
      <c r="H306" s="490"/>
      <c r="I306" s="491"/>
      <c r="J306" s="489"/>
      <c r="K306" s="490"/>
      <c r="L306" s="490"/>
      <c r="M306" s="490"/>
      <c r="N306" s="495"/>
      <c r="O306" s="351"/>
      <c r="P306" s="366" t="s">
        <v>45</v>
      </c>
      <c r="Q306" s="349"/>
      <c r="R306" s="366" t="s">
        <v>46</v>
      </c>
      <c r="S306" s="168"/>
      <c r="T306" s="497" t="s">
        <v>20</v>
      </c>
      <c r="U306" s="498"/>
      <c r="V306" s="499"/>
      <c r="W306" s="500"/>
      <c r="X306" s="500"/>
      <c r="Y306" s="74" t="s">
        <v>8</v>
      </c>
      <c r="Z306" s="44"/>
      <c r="AA306" s="45"/>
      <c r="AB306" s="45"/>
      <c r="AC306" s="43" t="s">
        <v>8</v>
      </c>
      <c r="AD306" s="44"/>
      <c r="AE306" s="45"/>
      <c r="AF306" s="45"/>
      <c r="AG306" s="46" t="s">
        <v>8</v>
      </c>
      <c r="AH306" s="483">
        <f>IF(V306="賃金で算定",V307+Z307-AD307,0)</f>
        <v>0</v>
      </c>
      <c r="AI306" s="484"/>
      <c r="AJ306" s="484"/>
      <c r="AK306" s="485"/>
      <c r="AL306" s="78"/>
      <c r="AM306" s="79"/>
      <c r="AN306" s="486"/>
      <c r="AO306" s="487"/>
      <c r="AP306" s="487"/>
      <c r="AQ306" s="487"/>
      <c r="AR306" s="487"/>
      <c r="AS306" s="389" t="s">
        <v>8</v>
      </c>
      <c r="AT306" s="56"/>
      <c r="AU306" s="56"/>
      <c r="AV306" s="53" t="str">
        <f>IF(OR(O306="",Q306=""),"", IF(O306&lt;20,DATE(O306+118,Q306,IF(S306="",1,S306)),DATE(O306+88,Q306,IF(S306="",1,S306))))</f>
        <v/>
      </c>
      <c r="AW306" s="55" t="str">
        <f>IF(AV306&lt;=設定シート!C$15,"昔",IF(AV306&lt;=設定シート!E$15,"上",IF(AV306&lt;=設定シート!G$15,"中","下")))</f>
        <v>下</v>
      </c>
      <c r="AX306" s="257">
        <f>IF(AV306&lt;=設定シート!$E$36,5,IF(AV306&lt;=設定シート!$I$36,7,IF(AV306&lt;=設定シート!$M$36,9,11)))</f>
        <v>11</v>
      </c>
      <c r="AY306" s="320"/>
      <c r="AZ306" s="318"/>
      <c r="BA306" s="322">
        <f>AN306</f>
        <v>0</v>
      </c>
      <c r="BB306" s="318"/>
      <c r="BC306" s="318"/>
      <c r="BD306" s="209"/>
      <c r="BE306" s="209"/>
      <c r="BL306" s="1"/>
      <c r="BM306" s="1"/>
    </row>
    <row r="307" spans="2:65" s="33" customFormat="1" ht="18" customHeight="1">
      <c r="B307" s="492"/>
      <c r="C307" s="493"/>
      <c r="D307" s="493"/>
      <c r="E307" s="493"/>
      <c r="F307" s="493"/>
      <c r="G307" s="493"/>
      <c r="H307" s="493"/>
      <c r="I307" s="494"/>
      <c r="J307" s="492"/>
      <c r="K307" s="493"/>
      <c r="L307" s="493"/>
      <c r="M307" s="493"/>
      <c r="N307" s="496"/>
      <c r="O307" s="352"/>
      <c r="P307" s="367" t="s">
        <v>45</v>
      </c>
      <c r="Q307" s="350"/>
      <c r="R307" s="367" t="s">
        <v>46</v>
      </c>
      <c r="S307" s="171"/>
      <c r="T307" s="522" t="s">
        <v>21</v>
      </c>
      <c r="U307" s="523"/>
      <c r="V307" s="524"/>
      <c r="W307" s="525"/>
      <c r="X307" s="525"/>
      <c r="Y307" s="526"/>
      <c r="Z307" s="527"/>
      <c r="AA307" s="528"/>
      <c r="AB307" s="528"/>
      <c r="AC307" s="528"/>
      <c r="AD307" s="524">
        <v>0</v>
      </c>
      <c r="AE307" s="525"/>
      <c r="AF307" s="525"/>
      <c r="AG307" s="526"/>
      <c r="AH307" s="472">
        <f>IF(V306="賃金で算定",0,V307+Z307-AD307)</f>
        <v>0</v>
      </c>
      <c r="AI307" s="472"/>
      <c r="AJ307" s="472"/>
      <c r="AK307" s="473"/>
      <c r="AL307" s="479">
        <f>IF(V306="賃金で算定","賃金で算定",IF(OR(V307=0,$F324="",AV306=""),0,IF(AW306="昔",VLOOKUP($F324,労務比率,AX306,FALSE),IF(AW306="上",VLOOKUP($F324,労務比率,AX306,FALSE),IF(AW306="中",VLOOKUP($F324,労務比率,AX306,FALSE),VLOOKUP($F324,労務比率,AX306,FALSE))))))</f>
        <v>0</v>
      </c>
      <c r="AM307" s="480"/>
      <c r="AN307" s="481">
        <f>IF(V306="賃金で算定",0,INT(AH307*AL307/100))</f>
        <v>0</v>
      </c>
      <c r="AO307" s="482"/>
      <c r="AP307" s="482"/>
      <c r="AQ307" s="482"/>
      <c r="AR307" s="482"/>
      <c r="AS307" s="390"/>
      <c r="AT307" s="56"/>
      <c r="AU307" s="56"/>
      <c r="AV307" s="53"/>
      <c r="AW307" s="55"/>
      <c r="AX307" s="257"/>
      <c r="AY307" s="321">
        <f>AH307</f>
        <v>0</v>
      </c>
      <c r="AZ307" s="319">
        <f>IF(AV306&lt;=設定シート!C$85,AH307,IF(AND(AV306&gt;=設定シート!E$85,AV306&lt;=設定シート!G$85),AH307*105/108,AH307))</f>
        <v>0</v>
      </c>
      <c r="BA307" s="316"/>
      <c r="BB307" s="319">
        <f>IF($AL307="賃金で算定",0,INT(AY307*$AL307/100))</f>
        <v>0</v>
      </c>
      <c r="BC307" s="319">
        <f>IF(AY307=AZ307,BB307,AZ307*$AL307/100)</f>
        <v>0</v>
      </c>
      <c r="BD307" s="209"/>
      <c r="BE307" s="209"/>
      <c r="BL307" s="209">
        <f>IF(AY307=AZ307,0,1)</f>
        <v>0</v>
      </c>
      <c r="BM307" s="209" t="str">
        <f>IF(BL307=1,AL307,"")</f>
        <v/>
      </c>
    </row>
    <row r="308" spans="2:65" s="33" customFormat="1" ht="18" customHeight="1">
      <c r="B308" s="489"/>
      <c r="C308" s="490"/>
      <c r="D308" s="490"/>
      <c r="E308" s="490"/>
      <c r="F308" s="490"/>
      <c r="G308" s="490"/>
      <c r="H308" s="490"/>
      <c r="I308" s="491"/>
      <c r="J308" s="489"/>
      <c r="K308" s="490"/>
      <c r="L308" s="490"/>
      <c r="M308" s="490"/>
      <c r="N308" s="495"/>
      <c r="O308" s="351"/>
      <c r="P308" s="366" t="s">
        <v>45</v>
      </c>
      <c r="Q308" s="349"/>
      <c r="R308" s="366" t="s">
        <v>46</v>
      </c>
      <c r="S308" s="168"/>
      <c r="T308" s="497" t="s">
        <v>47</v>
      </c>
      <c r="U308" s="498"/>
      <c r="V308" s="499"/>
      <c r="W308" s="500"/>
      <c r="X308" s="500"/>
      <c r="Y308" s="75"/>
      <c r="Z308" s="40"/>
      <c r="AA308" s="41"/>
      <c r="AB308" s="41"/>
      <c r="AC308" s="42"/>
      <c r="AD308" s="40"/>
      <c r="AE308" s="41"/>
      <c r="AF308" s="41"/>
      <c r="AG308" s="47"/>
      <c r="AH308" s="483">
        <f>IF(V308="賃金で算定",V309+Z309-AD309,0)</f>
        <v>0</v>
      </c>
      <c r="AI308" s="484"/>
      <c r="AJ308" s="484"/>
      <c r="AK308" s="485"/>
      <c r="AL308" s="78"/>
      <c r="AM308" s="79"/>
      <c r="AN308" s="486"/>
      <c r="AO308" s="487"/>
      <c r="AP308" s="487"/>
      <c r="AQ308" s="487"/>
      <c r="AR308" s="487"/>
      <c r="AS308" s="369"/>
      <c r="AT308" s="56"/>
      <c r="AU308" s="56"/>
      <c r="AV308" s="53" t="str">
        <f>IF(OR(O308="",Q308=""),"", IF(O308&lt;20,DATE(O308+118,Q308,IF(S308="",1,S308)),DATE(O308+88,Q308,IF(S308="",1,S308))))</f>
        <v/>
      </c>
      <c r="AW308" s="55" t="str">
        <f>IF(AV308&lt;=設定シート!C$15,"昔",IF(AV308&lt;=設定シート!E$15,"上",IF(AV308&lt;=設定シート!G$15,"中","下")))</f>
        <v>下</v>
      </c>
      <c r="AX308" s="257">
        <f>IF(AV308&lt;=設定シート!$E$36,5,IF(AV308&lt;=設定シート!$I$36,7,IF(AV308&lt;=設定シート!$M$36,9,11)))</f>
        <v>11</v>
      </c>
      <c r="AY308" s="320"/>
      <c r="AZ308" s="318"/>
      <c r="BA308" s="322">
        <f t="shared" ref="BA308" si="153">AN308</f>
        <v>0</v>
      </c>
      <c r="BB308" s="318"/>
      <c r="BC308" s="318"/>
      <c r="BD308" s="209"/>
      <c r="BE308" s="209"/>
      <c r="BL308" s="209"/>
      <c r="BM308" s="209"/>
    </row>
    <row r="309" spans="2:65" s="33" customFormat="1" ht="18" customHeight="1">
      <c r="B309" s="492"/>
      <c r="C309" s="493"/>
      <c r="D309" s="493"/>
      <c r="E309" s="493"/>
      <c r="F309" s="493"/>
      <c r="G309" s="493"/>
      <c r="H309" s="493"/>
      <c r="I309" s="494"/>
      <c r="J309" s="492"/>
      <c r="K309" s="493"/>
      <c r="L309" s="493"/>
      <c r="M309" s="493"/>
      <c r="N309" s="496"/>
      <c r="O309" s="352"/>
      <c r="P309" s="367" t="s">
        <v>45</v>
      </c>
      <c r="Q309" s="350"/>
      <c r="R309" s="367" t="s">
        <v>46</v>
      </c>
      <c r="S309" s="171"/>
      <c r="T309" s="522" t="s">
        <v>48</v>
      </c>
      <c r="U309" s="523"/>
      <c r="V309" s="524"/>
      <c r="W309" s="525"/>
      <c r="X309" s="525"/>
      <c r="Y309" s="526"/>
      <c r="Z309" s="527"/>
      <c r="AA309" s="528"/>
      <c r="AB309" s="528"/>
      <c r="AC309" s="528"/>
      <c r="AD309" s="524">
        <v>0</v>
      </c>
      <c r="AE309" s="525"/>
      <c r="AF309" s="525"/>
      <c r="AG309" s="526"/>
      <c r="AH309" s="472">
        <f>IF(V308="賃金で算定",0,V309+Z309-AD309)</f>
        <v>0</v>
      </c>
      <c r="AI309" s="472"/>
      <c r="AJ309" s="472"/>
      <c r="AK309" s="473"/>
      <c r="AL309" s="479">
        <f>IF(V308="賃金で算定","賃金で算定",IF(OR(V309=0,$F324="",AV308=""),0,IF(AW308="昔",VLOOKUP($F324,労務比率,AX308,FALSE),IF(AW308="上",VLOOKUP($F324,労務比率,AX308,FALSE),IF(AW308="中",VLOOKUP($F324,労務比率,AX308,FALSE),VLOOKUP($F324,労務比率,AX308,FALSE))))))</f>
        <v>0</v>
      </c>
      <c r="AM309" s="480"/>
      <c r="AN309" s="481">
        <f>IF(V308="賃金で算定",0,INT(AH309*AL309/100))</f>
        <v>0</v>
      </c>
      <c r="AO309" s="482"/>
      <c r="AP309" s="482"/>
      <c r="AQ309" s="482"/>
      <c r="AR309" s="482"/>
      <c r="AS309" s="390"/>
      <c r="AT309" s="56"/>
      <c r="AU309" s="56"/>
      <c r="AV309" s="53"/>
      <c r="AW309" s="55"/>
      <c r="AX309" s="257"/>
      <c r="AY309" s="321">
        <f t="shared" ref="AY309" si="154">AH309</f>
        <v>0</v>
      </c>
      <c r="AZ309" s="319">
        <f>IF(AV308&lt;=設定シート!C$85,AH309,IF(AND(AV308&gt;=設定シート!E$85,AV308&lt;=設定シート!G$85),AH309*105/108,AH309))</f>
        <v>0</v>
      </c>
      <c r="BA309" s="316"/>
      <c r="BB309" s="319">
        <f t="shared" ref="BB309" si="155">IF($AL309="賃金で算定",0,INT(AY309*$AL309/100))</f>
        <v>0</v>
      </c>
      <c r="BC309" s="319">
        <f>IF(AY309=AZ309,BB309,AZ309*$AL309/100)</f>
        <v>0</v>
      </c>
      <c r="BD309" s="209"/>
      <c r="BE309" s="209"/>
      <c r="BL309" s="209">
        <f>IF(AY309=AZ309,0,1)</f>
        <v>0</v>
      </c>
      <c r="BM309" s="209" t="str">
        <f>IF(BL309=1,AL309,"")</f>
        <v/>
      </c>
    </row>
    <row r="310" spans="2:65" s="33" customFormat="1" ht="18" customHeight="1">
      <c r="B310" s="489"/>
      <c r="C310" s="490"/>
      <c r="D310" s="490"/>
      <c r="E310" s="490"/>
      <c r="F310" s="490"/>
      <c r="G310" s="490"/>
      <c r="H310" s="490"/>
      <c r="I310" s="491"/>
      <c r="J310" s="489"/>
      <c r="K310" s="490"/>
      <c r="L310" s="490"/>
      <c r="M310" s="490"/>
      <c r="N310" s="495"/>
      <c r="O310" s="351"/>
      <c r="P310" s="366" t="s">
        <v>45</v>
      </c>
      <c r="Q310" s="349"/>
      <c r="R310" s="366" t="s">
        <v>46</v>
      </c>
      <c r="S310" s="168"/>
      <c r="T310" s="497" t="s">
        <v>47</v>
      </c>
      <c r="U310" s="498"/>
      <c r="V310" s="499"/>
      <c r="W310" s="500"/>
      <c r="X310" s="500"/>
      <c r="Y310" s="75"/>
      <c r="Z310" s="40"/>
      <c r="AA310" s="41"/>
      <c r="AB310" s="41"/>
      <c r="AC310" s="42"/>
      <c r="AD310" s="40"/>
      <c r="AE310" s="41"/>
      <c r="AF310" s="41"/>
      <c r="AG310" s="47"/>
      <c r="AH310" s="483">
        <f>IF(V310="賃金で算定",V311+Z311-AD311,0)</f>
        <v>0</v>
      </c>
      <c r="AI310" s="484"/>
      <c r="AJ310" s="484"/>
      <c r="AK310" s="485"/>
      <c r="AL310" s="78"/>
      <c r="AM310" s="79"/>
      <c r="AN310" s="486"/>
      <c r="AO310" s="487"/>
      <c r="AP310" s="487"/>
      <c r="AQ310" s="487"/>
      <c r="AR310" s="487"/>
      <c r="AS310" s="369"/>
      <c r="AT310" s="56"/>
      <c r="AU310" s="56"/>
      <c r="AV310" s="53" t="str">
        <f>IF(OR(O310="",Q310=""),"", IF(O310&lt;20,DATE(O310+118,Q310,IF(S310="",1,S310)),DATE(O310+88,Q310,IF(S310="",1,S310))))</f>
        <v/>
      </c>
      <c r="AW310" s="55" t="str">
        <f>IF(AV310&lt;=設定シート!C$15,"昔",IF(AV310&lt;=設定シート!E$15,"上",IF(AV310&lt;=設定シート!G$15,"中","下")))</f>
        <v>下</v>
      </c>
      <c r="AX310" s="257">
        <f>IF(AV310&lt;=設定シート!$E$36,5,IF(AV310&lt;=設定シート!$I$36,7,IF(AV310&lt;=設定シート!$M$36,9,11)))</f>
        <v>11</v>
      </c>
      <c r="AY310" s="320"/>
      <c r="AZ310" s="318"/>
      <c r="BA310" s="322">
        <f t="shared" ref="BA310" si="156">AN310</f>
        <v>0</v>
      </c>
      <c r="BB310" s="318"/>
      <c r="BC310" s="318"/>
      <c r="BD310" s="209"/>
      <c r="BE310" s="209"/>
      <c r="BL310" s="1"/>
      <c r="BM310" s="1"/>
    </row>
    <row r="311" spans="2:65" s="33" customFormat="1" ht="18" customHeight="1">
      <c r="B311" s="492"/>
      <c r="C311" s="493"/>
      <c r="D311" s="493"/>
      <c r="E311" s="493"/>
      <c r="F311" s="493"/>
      <c r="G311" s="493"/>
      <c r="H311" s="493"/>
      <c r="I311" s="494"/>
      <c r="J311" s="492"/>
      <c r="K311" s="493"/>
      <c r="L311" s="493"/>
      <c r="M311" s="493"/>
      <c r="N311" s="496"/>
      <c r="O311" s="352"/>
      <c r="P311" s="367" t="s">
        <v>45</v>
      </c>
      <c r="Q311" s="350"/>
      <c r="R311" s="367" t="s">
        <v>46</v>
      </c>
      <c r="S311" s="171"/>
      <c r="T311" s="522" t="s">
        <v>48</v>
      </c>
      <c r="U311" s="523"/>
      <c r="V311" s="524"/>
      <c r="W311" s="525"/>
      <c r="X311" s="525"/>
      <c r="Y311" s="526"/>
      <c r="Z311" s="524"/>
      <c r="AA311" s="525"/>
      <c r="AB311" s="525"/>
      <c r="AC311" s="525"/>
      <c r="AD311" s="524">
        <v>0</v>
      </c>
      <c r="AE311" s="525"/>
      <c r="AF311" s="525"/>
      <c r="AG311" s="526"/>
      <c r="AH311" s="472">
        <f>IF(V310="賃金で算定",0,V311+Z311-AD311)</f>
        <v>0</v>
      </c>
      <c r="AI311" s="472"/>
      <c r="AJ311" s="472"/>
      <c r="AK311" s="473"/>
      <c r="AL311" s="479">
        <f>IF(V310="賃金で算定","賃金で算定",IF(OR(V311=0,$F324="",AV310=""),0,IF(AW310="昔",VLOOKUP($F324,労務比率,AX310,FALSE),IF(AW310="上",VLOOKUP($F324,労務比率,AX310,FALSE),IF(AW310="中",VLOOKUP($F324,労務比率,AX310,FALSE),VLOOKUP($F324,労務比率,AX310,FALSE))))))</f>
        <v>0</v>
      </c>
      <c r="AM311" s="480"/>
      <c r="AN311" s="481">
        <f>IF(V310="賃金で算定",0,INT(AH311*AL311/100))</f>
        <v>0</v>
      </c>
      <c r="AO311" s="482"/>
      <c r="AP311" s="482"/>
      <c r="AQ311" s="482"/>
      <c r="AR311" s="482"/>
      <c r="AS311" s="390"/>
      <c r="AT311" s="56"/>
      <c r="AU311" s="56"/>
      <c r="AV311" s="53"/>
      <c r="AW311" s="55"/>
      <c r="AX311" s="257"/>
      <c r="AY311" s="321">
        <f t="shared" ref="AY311" si="157">AH311</f>
        <v>0</v>
      </c>
      <c r="AZ311" s="319">
        <f>IF(AV310&lt;=設定シート!C$85,AH311,IF(AND(AV310&gt;=設定シート!E$85,AV310&lt;=設定シート!G$85),AH311*105/108,AH311))</f>
        <v>0</v>
      </c>
      <c r="BA311" s="316"/>
      <c r="BB311" s="319">
        <f t="shared" ref="BB311" si="158">IF($AL311="賃金で算定",0,INT(AY311*$AL311/100))</f>
        <v>0</v>
      </c>
      <c r="BC311" s="319">
        <f>IF(AY311=AZ311,BB311,AZ311*$AL311/100)</f>
        <v>0</v>
      </c>
      <c r="BD311" s="209"/>
      <c r="BE311" s="209"/>
      <c r="BL311" s="209">
        <f>IF(AY311=AZ311,0,1)</f>
        <v>0</v>
      </c>
      <c r="BM311" s="209" t="str">
        <f>IF(BL311=1,AL311,"")</f>
        <v/>
      </c>
    </row>
    <row r="312" spans="2:65" s="33" customFormat="1" ht="18" customHeight="1">
      <c r="B312" s="489"/>
      <c r="C312" s="490"/>
      <c r="D312" s="490"/>
      <c r="E312" s="490"/>
      <c r="F312" s="490"/>
      <c r="G312" s="490"/>
      <c r="H312" s="490"/>
      <c r="I312" s="491"/>
      <c r="J312" s="489"/>
      <c r="K312" s="490"/>
      <c r="L312" s="490"/>
      <c r="M312" s="490"/>
      <c r="N312" s="495"/>
      <c r="O312" s="351"/>
      <c r="P312" s="366" t="s">
        <v>45</v>
      </c>
      <c r="Q312" s="349"/>
      <c r="R312" s="366" t="s">
        <v>46</v>
      </c>
      <c r="S312" s="168"/>
      <c r="T312" s="497" t="s">
        <v>20</v>
      </c>
      <c r="U312" s="498"/>
      <c r="V312" s="499"/>
      <c r="W312" s="500"/>
      <c r="X312" s="500"/>
      <c r="Y312" s="76"/>
      <c r="Z312" s="36"/>
      <c r="AA312" s="37"/>
      <c r="AB312" s="37"/>
      <c r="AC312" s="48"/>
      <c r="AD312" s="36"/>
      <c r="AE312" s="37"/>
      <c r="AF312" s="37"/>
      <c r="AG312" s="49"/>
      <c r="AH312" s="483">
        <f>IF(V312="賃金で算定",V313+Z313-AD313,0)</f>
        <v>0</v>
      </c>
      <c r="AI312" s="484"/>
      <c r="AJ312" s="484"/>
      <c r="AK312" s="485"/>
      <c r="AL312" s="78"/>
      <c r="AM312" s="79"/>
      <c r="AN312" s="486"/>
      <c r="AO312" s="487"/>
      <c r="AP312" s="487"/>
      <c r="AQ312" s="487"/>
      <c r="AR312" s="487"/>
      <c r="AS312" s="369"/>
      <c r="AT312" s="56"/>
      <c r="AU312" s="56"/>
      <c r="AV312" s="53" t="str">
        <f>IF(OR(O312="",Q312=""),"", IF(O312&lt;20,DATE(O312+118,Q312,IF(S312="",1,S312)),DATE(O312+88,Q312,IF(S312="",1,S312))))</f>
        <v/>
      </c>
      <c r="AW312" s="55" t="str">
        <f>IF(AV312&lt;=設定シート!C$15,"昔",IF(AV312&lt;=設定シート!E$15,"上",IF(AV312&lt;=設定シート!G$15,"中","下")))</f>
        <v>下</v>
      </c>
      <c r="AX312" s="257">
        <f>IF(AV312&lt;=設定シート!$E$36,5,IF(AV312&lt;=設定シート!$I$36,7,IF(AV312&lt;=設定シート!$M$36,9,11)))</f>
        <v>11</v>
      </c>
      <c r="AY312" s="320"/>
      <c r="AZ312" s="318"/>
      <c r="BA312" s="322">
        <f t="shared" ref="BA312" si="159">AN312</f>
        <v>0</v>
      </c>
      <c r="BB312" s="318"/>
      <c r="BC312" s="318"/>
      <c r="BD312" s="209"/>
      <c r="BE312" s="209"/>
      <c r="BL312" s="1"/>
      <c r="BM312" s="1"/>
    </row>
    <row r="313" spans="2:65" s="33" customFormat="1" ht="18" customHeight="1">
      <c r="B313" s="492"/>
      <c r="C313" s="493"/>
      <c r="D313" s="493"/>
      <c r="E313" s="493"/>
      <c r="F313" s="493"/>
      <c r="G313" s="493"/>
      <c r="H313" s="493"/>
      <c r="I313" s="494"/>
      <c r="J313" s="492"/>
      <c r="K313" s="493"/>
      <c r="L313" s="493"/>
      <c r="M313" s="493"/>
      <c r="N313" s="496"/>
      <c r="O313" s="352"/>
      <c r="P313" s="367" t="s">
        <v>45</v>
      </c>
      <c r="Q313" s="350"/>
      <c r="R313" s="367" t="s">
        <v>46</v>
      </c>
      <c r="S313" s="171"/>
      <c r="T313" s="522" t="s">
        <v>21</v>
      </c>
      <c r="U313" s="523"/>
      <c r="V313" s="524"/>
      <c r="W313" s="525"/>
      <c r="X313" s="525"/>
      <c r="Y313" s="526"/>
      <c r="Z313" s="527"/>
      <c r="AA313" s="528"/>
      <c r="AB313" s="528"/>
      <c r="AC313" s="528"/>
      <c r="AD313" s="524">
        <v>0</v>
      </c>
      <c r="AE313" s="525"/>
      <c r="AF313" s="525"/>
      <c r="AG313" s="526"/>
      <c r="AH313" s="472">
        <f>IF(V312="賃金で算定",0,V313+Z313-AD313)</f>
        <v>0</v>
      </c>
      <c r="AI313" s="472"/>
      <c r="AJ313" s="472"/>
      <c r="AK313" s="473"/>
      <c r="AL313" s="479">
        <f>IF(V312="賃金で算定","賃金で算定",IF(OR(V313=0,$F324="",AV312=""),0,IF(AW312="昔",VLOOKUP($F324,労務比率,AX312,FALSE),IF(AW312="上",VLOOKUP($F324,労務比率,AX312,FALSE),IF(AW312="中",VLOOKUP($F324,労務比率,AX312,FALSE),VLOOKUP($F324,労務比率,AX312,FALSE))))))</f>
        <v>0</v>
      </c>
      <c r="AM313" s="480"/>
      <c r="AN313" s="481">
        <f>IF(V312="賃金で算定",0,INT(AH313*AL313/100))</f>
        <v>0</v>
      </c>
      <c r="AO313" s="482"/>
      <c r="AP313" s="482"/>
      <c r="AQ313" s="482"/>
      <c r="AR313" s="482"/>
      <c r="AS313" s="390"/>
      <c r="AT313" s="56"/>
      <c r="AU313" s="56"/>
      <c r="AV313" s="53"/>
      <c r="AW313" s="55"/>
      <c r="AX313" s="257"/>
      <c r="AY313" s="321">
        <f t="shared" ref="AY313" si="160">AH313</f>
        <v>0</v>
      </c>
      <c r="AZ313" s="319">
        <f>IF(AV312&lt;=設定シート!C$85,AH313,IF(AND(AV312&gt;=設定シート!E$85,AV312&lt;=設定シート!G$85),AH313*105/108,AH313))</f>
        <v>0</v>
      </c>
      <c r="BA313" s="316"/>
      <c r="BB313" s="319">
        <f t="shared" ref="BB313" si="161">IF($AL313="賃金で算定",0,INT(AY313*$AL313/100))</f>
        <v>0</v>
      </c>
      <c r="BC313" s="319">
        <f>IF(AY313=AZ313,BB313,AZ313*$AL313/100)</f>
        <v>0</v>
      </c>
      <c r="BD313" s="209"/>
      <c r="BE313" s="209"/>
      <c r="BL313" s="209">
        <f>IF(AY313=AZ313,0,1)</f>
        <v>0</v>
      </c>
      <c r="BM313" s="209" t="str">
        <f>IF(BL313=1,AL313,"")</f>
        <v/>
      </c>
    </row>
    <row r="314" spans="2:65" s="33" customFormat="1" ht="18" customHeight="1">
      <c r="B314" s="489"/>
      <c r="C314" s="490"/>
      <c r="D314" s="490"/>
      <c r="E314" s="490"/>
      <c r="F314" s="490"/>
      <c r="G314" s="490"/>
      <c r="H314" s="490"/>
      <c r="I314" s="491"/>
      <c r="J314" s="489"/>
      <c r="K314" s="490"/>
      <c r="L314" s="490"/>
      <c r="M314" s="490"/>
      <c r="N314" s="495"/>
      <c r="O314" s="351"/>
      <c r="P314" s="366" t="s">
        <v>45</v>
      </c>
      <c r="Q314" s="349"/>
      <c r="R314" s="366" t="s">
        <v>46</v>
      </c>
      <c r="S314" s="168"/>
      <c r="T314" s="497" t="s">
        <v>47</v>
      </c>
      <c r="U314" s="498"/>
      <c r="V314" s="499"/>
      <c r="W314" s="500"/>
      <c r="X314" s="500"/>
      <c r="Y314" s="75"/>
      <c r="Z314" s="40"/>
      <c r="AA314" s="41"/>
      <c r="AB314" s="41"/>
      <c r="AC314" s="42"/>
      <c r="AD314" s="40"/>
      <c r="AE314" s="41"/>
      <c r="AF314" s="41"/>
      <c r="AG314" s="47"/>
      <c r="AH314" s="483">
        <f>IF(V314="賃金で算定",V315+Z315-AD315,0)</f>
        <v>0</v>
      </c>
      <c r="AI314" s="484"/>
      <c r="AJ314" s="484"/>
      <c r="AK314" s="485"/>
      <c r="AL314" s="78"/>
      <c r="AM314" s="79"/>
      <c r="AN314" s="486"/>
      <c r="AO314" s="487"/>
      <c r="AP314" s="487"/>
      <c r="AQ314" s="487"/>
      <c r="AR314" s="487"/>
      <c r="AS314" s="369"/>
      <c r="AT314" s="56"/>
      <c r="AU314" s="56"/>
      <c r="AV314" s="53" t="str">
        <f>IF(OR(O314="",Q314=""),"", IF(O314&lt;20,DATE(O314+118,Q314,IF(S314="",1,S314)),DATE(O314+88,Q314,IF(S314="",1,S314))))</f>
        <v/>
      </c>
      <c r="AW314" s="55" t="str">
        <f>IF(AV314&lt;=設定シート!C$15,"昔",IF(AV314&lt;=設定シート!E$15,"上",IF(AV314&lt;=設定シート!G$15,"中","下")))</f>
        <v>下</v>
      </c>
      <c r="AX314" s="257">
        <f>IF(AV314&lt;=設定シート!$E$36,5,IF(AV314&lt;=設定シート!$I$36,7,IF(AV314&lt;=設定シート!$M$36,9,11)))</f>
        <v>11</v>
      </c>
      <c r="AY314" s="320"/>
      <c r="AZ314" s="318"/>
      <c r="BA314" s="322">
        <f t="shared" ref="BA314" si="162">AN314</f>
        <v>0</v>
      </c>
      <c r="BB314" s="318"/>
      <c r="BC314" s="318"/>
      <c r="BD314" s="209"/>
      <c r="BE314" s="209"/>
      <c r="BL314" s="1"/>
      <c r="BM314" s="1"/>
    </row>
    <row r="315" spans="2:65" s="33" customFormat="1" ht="18" customHeight="1">
      <c r="B315" s="492"/>
      <c r="C315" s="493"/>
      <c r="D315" s="493"/>
      <c r="E315" s="493"/>
      <c r="F315" s="493"/>
      <c r="G315" s="493"/>
      <c r="H315" s="493"/>
      <c r="I315" s="494"/>
      <c r="J315" s="492"/>
      <c r="K315" s="493"/>
      <c r="L315" s="493"/>
      <c r="M315" s="493"/>
      <c r="N315" s="496"/>
      <c r="O315" s="352"/>
      <c r="P315" s="367" t="s">
        <v>45</v>
      </c>
      <c r="Q315" s="350"/>
      <c r="R315" s="367" t="s">
        <v>46</v>
      </c>
      <c r="S315" s="171"/>
      <c r="T315" s="522" t="s">
        <v>48</v>
      </c>
      <c r="U315" s="523"/>
      <c r="V315" s="524"/>
      <c r="W315" s="525"/>
      <c r="X315" s="525"/>
      <c r="Y315" s="526"/>
      <c r="Z315" s="524"/>
      <c r="AA315" s="525"/>
      <c r="AB315" s="525"/>
      <c r="AC315" s="525"/>
      <c r="AD315" s="524">
        <v>0</v>
      </c>
      <c r="AE315" s="525"/>
      <c r="AF315" s="525"/>
      <c r="AG315" s="526"/>
      <c r="AH315" s="472">
        <f>IF(V314="賃金で算定",0,V315+Z315-AD315)</f>
        <v>0</v>
      </c>
      <c r="AI315" s="472"/>
      <c r="AJ315" s="472"/>
      <c r="AK315" s="473"/>
      <c r="AL315" s="479">
        <f>IF(V314="賃金で算定","賃金で算定",IF(OR(V315=0,$F324="",AV314=""),0,IF(AW314="昔",VLOOKUP($F324,労務比率,AX314,FALSE),IF(AW314="上",VLOOKUP($F324,労務比率,AX314,FALSE),IF(AW314="中",VLOOKUP($F324,労務比率,AX314,FALSE),VLOOKUP($F324,労務比率,AX314,FALSE))))))</f>
        <v>0</v>
      </c>
      <c r="AM315" s="480"/>
      <c r="AN315" s="481">
        <f>IF(V314="賃金で算定",0,INT(AH315*AL315/100))</f>
        <v>0</v>
      </c>
      <c r="AO315" s="482"/>
      <c r="AP315" s="482"/>
      <c r="AQ315" s="482"/>
      <c r="AR315" s="482"/>
      <c r="AS315" s="390"/>
      <c r="AT315" s="56"/>
      <c r="AU315" s="56"/>
      <c r="AV315" s="53"/>
      <c r="AW315" s="55"/>
      <c r="AX315" s="257"/>
      <c r="AY315" s="321">
        <f t="shared" ref="AY315" si="163">AH315</f>
        <v>0</v>
      </c>
      <c r="AZ315" s="319">
        <f>IF(AV314&lt;=設定シート!C$85,AH315,IF(AND(AV314&gt;=設定シート!E$85,AV314&lt;=設定シート!G$85),AH315*105/108,AH315))</f>
        <v>0</v>
      </c>
      <c r="BA315" s="316"/>
      <c r="BB315" s="319">
        <f t="shared" ref="BB315" si="164">IF($AL315="賃金で算定",0,INT(AY315*$AL315/100))</f>
        <v>0</v>
      </c>
      <c r="BC315" s="319">
        <f>IF(AY315=AZ315,BB315,AZ315*$AL315/100)</f>
        <v>0</v>
      </c>
      <c r="BD315" s="209"/>
      <c r="BE315" s="209"/>
      <c r="BL315" s="209">
        <f>IF(AY315=AZ315,0,1)</f>
        <v>0</v>
      </c>
      <c r="BM315" s="209" t="str">
        <f>IF(BL315=1,AL315,"")</f>
        <v/>
      </c>
    </row>
    <row r="316" spans="2:65" s="33" customFormat="1" ht="18" customHeight="1">
      <c r="B316" s="489"/>
      <c r="C316" s="490"/>
      <c r="D316" s="490"/>
      <c r="E316" s="490"/>
      <c r="F316" s="490"/>
      <c r="G316" s="490"/>
      <c r="H316" s="490"/>
      <c r="I316" s="491"/>
      <c r="J316" s="489"/>
      <c r="K316" s="490"/>
      <c r="L316" s="490"/>
      <c r="M316" s="490"/>
      <c r="N316" s="495"/>
      <c r="O316" s="351"/>
      <c r="P316" s="366" t="s">
        <v>45</v>
      </c>
      <c r="Q316" s="349"/>
      <c r="R316" s="366" t="s">
        <v>46</v>
      </c>
      <c r="S316" s="168"/>
      <c r="T316" s="497" t="s">
        <v>47</v>
      </c>
      <c r="U316" s="498"/>
      <c r="V316" s="499"/>
      <c r="W316" s="500"/>
      <c r="X316" s="500"/>
      <c r="Y316" s="75"/>
      <c r="Z316" s="40"/>
      <c r="AA316" s="41"/>
      <c r="AB316" s="41"/>
      <c r="AC316" s="42"/>
      <c r="AD316" s="40"/>
      <c r="AE316" s="41"/>
      <c r="AF316" s="41"/>
      <c r="AG316" s="47"/>
      <c r="AH316" s="483">
        <f>IF(V316="賃金で算定",V317+Z317-AD317,0)</f>
        <v>0</v>
      </c>
      <c r="AI316" s="484"/>
      <c r="AJ316" s="484"/>
      <c r="AK316" s="485"/>
      <c r="AL316" s="78"/>
      <c r="AM316" s="79"/>
      <c r="AN316" s="486"/>
      <c r="AO316" s="487"/>
      <c r="AP316" s="487"/>
      <c r="AQ316" s="487"/>
      <c r="AR316" s="487"/>
      <c r="AS316" s="369"/>
      <c r="AT316" s="56"/>
      <c r="AU316" s="56"/>
      <c r="AV316" s="53" t="str">
        <f>IF(OR(O316="",Q316=""),"", IF(O316&lt;20,DATE(O316+118,Q316,IF(S316="",1,S316)),DATE(O316+88,Q316,IF(S316="",1,S316))))</f>
        <v/>
      </c>
      <c r="AW316" s="55" t="str">
        <f>IF(AV316&lt;=設定シート!C$15,"昔",IF(AV316&lt;=設定シート!E$15,"上",IF(AV316&lt;=設定シート!G$15,"中","下")))</f>
        <v>下</v>
      </c>
      <c r="AX316" s="257">
        <f>IF(AV316&lt;=設定シート!$E$36,5,IF(AV316&lt;=設定シート!$I$36,7,IF(AV316&lt;=設定シート!$M$36,9,11)))</f>
        <v>11</v>
      </c>
      <c r="AY316" s="320"/>
      <c r="AZ316" s="318"/>
      <c r="BA316" s="322">
        <f t="shared" ref="BA316" si="165">AN316</f>
        <v>0</v>
      </c>
      <c r="BB316" s="318"/>
      <c r="BC316" s="318"/>
      <c r="BD316" s="209"/>
      <c r="BE316" s="209"/>
      <c r="BL316" s="1"/>
      <c r="BM316" s="1"/>
    </row>
    <row r="317" spans="2:65" s="33" customFormat="1" ht="18" customHeight="1">
      <c r="B317" s="492"/>
      <c r="C317" s="493"/>
      <c r="D317" s="493"/>
      <c r="E317" s="493"/>
      <c r="F317" s="493"/>
      <c r="G317" s="493"/>
      <c r="H317" s="493"/>
      <c r="I317" s="494"/>
      <c r="J317" s="492"/>
      <c r="K317" s="493"/>
      <c r="L317" s="493"/>
      <c r="M317" s="493"/>
      <c r="N317" s="496"/>
      <c r="O317" s="352"/>
      <c r="P317" s="367" t="s">
        <v>45</v>
      </c>
      <c r="Q317" s="350"/>
      <c r="R317" s="367" t="s">
        <v>46</v>
      </c>
      <c r="S317" s="171"/>
      <c r="T317" s="522" t="s">
        <v>48</v>
      </c>
      <c r="U317" s="523"/>
      <c r="V317" s="524"/>
      <c r="W317" s="525"/>
      <c r="X317" s="525"/>
      <c r="Y317" s="526"/>
      <c r="Z317" s="524"/>
      <c r="AA317" s="525"/>
      <c r="AB317" s="525"/>
      <c r="AC317" s="525"/>
      <c r="AD317" s="524"/>
      <c r="AE317" s="525"/>
      <c r="AF317" s="525"/>
      <c r="AG317" s="526"/>
      <c r="AH317" s="472">
        <f>IF(V316="賃金で算定",0,V317+Z317-AD317)</f>
        <v>0</v>
      </c>
      <c r="AI317" s="472"/>
      <c r="AJ317" s="472"/>
      <c r="AK317" s="473"/>
      <c r="AL317" s="479">
        <f>IF(V316="賃金で算定","賃金で算定",IF(OR(V317=0,$F324="",AV316=""),0,IF(AW316="昔",VLOOKUP($F324,労務比率,AX316,FALSE),IF(AW316="上",VLOOKUP($F324,労務比率,AX316,FALSE),IF(AW316="中",VLOOKUP($F324,労務比率,AX316,FALSE),VLOOKUP($F324,労務比率,AX316,FALSE))))))</f>
        <v>0</v>
      </c>
      <c r="AM317" s="480"/>
      <c r="AN317" s="481">
        <f>IF(V316="賃金で算定",0,INT(AH317*AL317/100))</f>
        <v>0</v>
      </c>
      <c r="AO317" s="482"/>
      <c r="AP317" s="482"/>
      <c r="AQ317" s="482"/>
      <c r="AR317" s="482"/>
      <c r="AS317" s="390"/>
      <c r="AT317" s="56"/>
      <c r="AU317" s="56"/>
      <c r="AV317" s="53"/>
      <c r="AW317" s="55"/>
      <c r="AX317" s="257"/>
      <c r="AY317" s="321">
        <f t="shared" ref="AY317" si="166">AH317</f>
        <v>0</v>
      </c>
      <c r="AZ317" s="319">
        <f>IF(AV316&lt;=設定シート!C$85,AH317,IF(AND(AV316&gt;=設定シート!E$85,AV316&lt;=設定シート!G$85),AH317*105/108,AH317))</f>
        <v>0</v>
      </c>
      <c r="BA317" s="316"/>
      <c r="BB317" s="319">
        <f t="shared" ref="BB317" si="167">IF($AL317="賃金で算定",0,INT(AY317*$AL317/100))</f>
        <v>0</v>
      </c>
      <c r="BC317" s="319">
        <f>IF(AY317=AZ317,BB317,AZ317*$AL317/100)</f>
        <v>0</v>
      </c>
      <c r="BD317" s="209"/>
      <c r="BE317" s="209"/>
      <c r="BL317" s="209">
        <f>IF(AY317=AZ317,0,1)</f>
        <v>0</v>
      </c>
      <c r="BM317" s="209" t="str">
        <f>IF(BL317=1,AL317,"")</f>
        <v/>
      </c>
    </row>
    <row r="318" spans="2:65" s="33" customFormat="1" ht="18" customHeight="1">
      <c r="B318" s="489"/>
      <c r="C318" s="490"/>
      <c r="D318" s="490"/>
      <c r="E318" s="490"/>
      <c r="F318" s="490"/>
      <c r="G318" s="490"/>
      <c r="H318" s="490"/>
      <c r="I318" s="491"/>
      <c r="J318" s="489"/>
      <c r="K318" s="490"/>
      <c r="L318" s="490"/>
      <c r="M318" s="490"/>
      <c r="N318" s="495"/>
      <c r="O318" s="351"/>
      <c r="P318" s="366" t="s">
        <v>45</v>
      </c>
      <c r="Q318" s="349"/>
      <c r="R318" s="366" t="s">
        <v>46</v>
      </c>
      <c r="S318" s="168"/>
      <c r="T318" s="497" t="s">
        <v>20</v>
      </c>
      <c r="U318" s="498"/>
      <c r="V318" s="499"/>
      <c r="W318" s="500"/>
      <c r="X318" s="500"/>
      <c r="Y318" s="75"/>
      <c r="Z318" s="40"/>
      <c r="AA318" s="41"/>
      <c r="AB318" s="41"/>
      <c r="AC318" s="42"/>
      <c r="AD318" s="40"/>
      <c r="AE318" s="41"/>
      <c r="AF318" s="41"/>
      <c r="AG318" s="47"/>
      <c r="AH318" s="483">
        <f>IF(V318="賃金で算定",V319+Z319-AD319,0)</f>
        <v>0</v>
      </c>
      <c r="AI318" s="484"/>
      <c r="AJ318" s="484"/>
      <c r="AK318" s="485"/>
      <c r="AL318" s="78"/>
      <c r="AM318" s="79"/>
      <c r="AN318" s="486"/>
      <c r="AO318" s="487"/>
      <c r="AP318" s="487"/>
      <c r="AQ318" s="487"/>
      <c r="AR318" s="487"/>
      <c r="AS318" s="369"/>
      <c r="AT318" s="56"/>
      <c r="AU318" s="56"/>
      <c r="AV318" s="53" t="str">
        <f>IF(OR(O318="",Q318=""),"", IF(O318&lt;20,DATE(O318+118,Q318,IF(S318="",1,S318)),DATE(O318+88,Q318,IF(S318="",1,S318))))</f>
        <v/>
      </c>
      <c r="AW318" s="55" t="str">
        <f>IF(AV318&lt;=設定シート!C$15,"昔",IF(AV318&lt;=設定シート!E$15,"上",IF(AV318&lt;=設定シート!G$15,"中","下")))</f>
        <v>下</v>
      </c>
      <c r="AX318" s="257">
        <f>IF(AV318&lt;=設定シート!$E$36,5,IF(AV318&lt;=設定シート!$I$36,7,IF(AV318&lt;=設定シート!$M$36,9,11)))</f>
        <v>11</v>
      </c>
      <c r="AY318" s="320"/>
      <c r="AZ318" s="318"/>
      <c r="BA318" s="322">
        <f t="shared" ref="BA318" si="168">AN318</f>
        <v>0</v>
      </c>
      <c r="BB318" s="318"/>
      <c r="BC318" s="318"/>
      <c r="BD318" s="209"/>
      <c r="BE318" s="209"/>
      <c r="BL318" s="1"/>
      <c r="BM318" s="1"/>
    </row>
    <row r="319" spans="2:65" s="33" customFormat="1" ht="18" customHeight="1">
      <c r="B319" s="492"/>
      <c r="C319" s="493"/>
      <c r="D319" s="493"/>
      <c r="E319" s="493"/>
      <c r="F319" s="493"/>
      <c r="G319" s="493"/>
      <c r="H319" s="493"/>
      <c r="I319" s="494"/>
      <c r="J319" s="492"/>
      <c r="K319" s="493"/>
      <c r="L319" s="493"/>
      <c r="M319" s="493"/>
      <c r="N319" s="496"/>
      <c r="O319" s="352"/>
      <c r="P319" s="367" t="s">
        <v>45</v>
      </c>
      <c r="Q319" s="350"/>
      <c r="R319" s="367" t="s">
        <v>46</v>
      </c>
      <c r="S319" s="171"/>
      <c r="T319" s="522" t="s">
        <v>21</v>
      </c>
      <c r="U319" s="523"/>
      <c r="V319" s="524"/>
      <c r="W319" s="525"/>
      <c r="X319" s="525"/>
      <c r="Y319" s="526"/>
      <c r="Z319" s="524"/>
      <c r="AA319" s="525"/>
      <c r="AB319" s="525"/>
      <c r="AC319" s="525"/>
      <c r="AD319" s="524">
        <v>0</v>
      </c>
      <c r="AE319" s="525"/>
      <c r="AF319" s="525"/>
      <c r="AG319" s="526"/>
      <c r="AH319" s="472">
        <f>IF(V318="賃金で算定",0,V319+Z319-AD319)</f>
        <v>0</v>
      </c>
      <c r="AI319" s="472"/>
      <c r="AJ319" s="472"/>
      <c r="AK319" s="473"/>
      <c r="AL319" s="479">
        <f>IF(V318="賃金で算定","賃金で算定",IF(OR(V319=0,$F324="",AV318=""),0,IF(AW318="昔",VLOOKUP($F324,労務比率,AX318,FALSE),IF(AW318="上",VLOOKUP($F324,労務比率,AX318,FALSE),IF(AW318="中",VLOOKUP($F324,労務比率,AX318,FALSE),VLOOKUP($F324,労務比率,AX318,FALSE))))))</f>
        <v>0</v>
      </c>
      <c r="AM319" s="480"/>
      <c r="AN319" s="481">
        <f>IF(V318="賃金で算定",0,INT(AH319*AL319/100))</f>
        <v>0</v>
      </c>
      <c r="AO319" s="482"/>
      <c r="AP319" s="482"/>
      <c r="AQ319" s="482"/>
      <c r="AR319" s="482"/>
      <c r="AS319" s="390"/>
      <c r="AT319" s="56"/>
      <c r="AU319" s="56"/>
      <c r="AV319" s="53"/>
      <c r="AW319" s="55"/>
      <c r="AX319" s="257"/>
      <c r="AY319" s="321">
        <f t="shared" ref="AY319" si="169">AH319</f>
        <v>0</v>
      </c>
      <c r="AZ319" s="319">
        <f>IF(AV318&lt;=設定シート!C$85,AH319,IF(AND(AV318&gt;=設定シート!E$85,AV318&lt;=設定シート!G$85),AH319*105/108,AH319))</f>
        <v>0</v>
      </c>
      <c r="BA319" s="316"/>
      <c r="BB319" s="319">
        <f t="shared" ref="BB319" si="170">IF($AL319="賃金で算定",0,INT(AY319*$AL319/100))</f>
        <v>0</v>
      </c>
      <c r="BC319" s="319">
        <f>IF(AY319=AZ319,BB319,AZ319*$AL319/100)</f>
        <v>0</v>
      </c>
      <c r="BD319" s="209"/>
      <c r="BE319" s="209"/>
      <c r="BL319" s="209">
        <f>IF(AY319=AZ319,0,1)</f>
        <v>0</v>
      </c>
      <c r="BM319" s="209" t="str">
        <f>IF(BL319=1,AL319,"")</f>
        <v/>
      </c>
    </row>
    <row r="320" spans="2:65" s="33" customFormat="1" ht="18" customHeight="1">
      <c r="B320" s="489"/>
      <c r="C320" s="490"/>
      <c r="D320" s="490"/>
      <c r="E320" s="490"/>
      <c r="F320" s="490"/>
      <c r="G320" s="490"/>
      <c r="H320" s="490"/>
      <c r="I320" s="491"/>
      <c r="J320" s="489"/>
      <c r="K320" s="490"/>
      <c r="L320" s="490"/>
      <c r="M320" s="490"/>
      <c r="N320" s="495"/>
      <c r="O320" s="351"/>
      <c r="P320" s="366" t="s">
        <v>45</v>
      </c>
      <c r="Q320" s="349"/>
      <c r="R320" s="366" t="s">
        <v>46</v>
      </c>
      <c r="S320" s="168"/>
      <c r="T320" s="497" t="s">
        <v>47</v>
      </c>
      <c r="U320" s="498"/>
      <c r="V320" s="499"/>
      <c r="W320" s="500"/>
      <c r="X320" s="500"/>
      <c r="Y320" s="75"/>
      <c r="Z320" s="40"/>
      <c r="AA320" s="41"/>
      <c r="AB320" s="41"/>
      <c r="AC320" s="42"/>
      <c r="AD320" s="40"/>
      <c r="AE320" s="41"/>
      <c r="AF320" s="41"/>
      <c r="AG320" s="47"/>
      <c r="AH320" s="483">
        <f>IF(V320="賃金で算定",V321+Z321-AD321,0)</f>
        <v>0</v>
      </c>
      <c r="AI320" s="484"/>
      <c r="AJ320" s="484"/>
      <c r="AK320" s="485"/>
      <c r="AL320" s="78"/>
      <c r="AM320" s="79"/>
      <c r="AN320" s="486"/>
      <c r="AO320" s="487"/>
      <c r="AP320" s="487"/>
      <c r="AQ320" s="487"/>
      <c r="AR320" s="487"/>
      <c r="AS320" s="369"/>
      <c r="AT320" s="56"/>
      <c r="AU320" s="56"/>
      <c r="AV320" s="53" t="str">
        <f>IF(OR(O320="",Q320=""),"", IF(O320&lt;20,DATE(O320+118,Q320,IF(S320="",1,S320)),DATE(O320+88,Q320,IF(S320="",1,S320))))</f>
        <v/>
      </c>
      <c r="AW320" s="55" t="str">
        <f>IF(AV320&lt;=設定シート!C$15,"昔",IF(AV320&lt;=設定シート!E$15,"上",IF(AV320&lt;=設定シート!G$15,"中","下")))</f>
        <v>下</v>
      </c>
      <c r="AX320" s="257">
        <f>IF(AV320&lt;=設定シート!$E$36,5,IF(AV320&lt;=設定シート!$I$36,7,IF(AV320&lt;=設定シート!$M$36,9,11)))</f>
        <v>11</v>
      </c>
      <c r="AY320" s="320"/>
      <c r="AZ320" s="318"/>
      <c r="BA320" s="322">
        <f t="shared" ref="BA320" si="171">AN320</f>
        <v>0</v>
      </c>
      <c r="BB320" s="318"/>
      <c r="BC320" s="318"/>
      <c r="BD320" s="209"/>
      <c r="BE320" s="209"/>
      <c r="BL320" s="1"/>
      <c r="BM320" s="1"/>
    </row>
    <row r="321" spans="2:65" s="33" customFormat="1" ht="18" customHeight="1">
      <c r="B321" s="492"/>
      <c r="C321" s="493"/>
      <c r="D321" s="493"/>
      <c r="E321" s="493"/>
      <c r="F321" s="493"/>
      <c r="G321" s="493"/>
      <c r="H321" s="493"/>
      <c r="I321" s="494"/>
      <c r="J321" s="492"/>
      <c r="K321" s="493"/>
      <c r="L321" s="493"/>
      <c r="M321" s="493"/>
      <c r="N321" s="496"/>
      <c r="O321" s="352"/>
      <c r="P321" s="367" t="s">
        <v>45</v>
      </c>
      <c r="Q321" s="350"/>
      <c r="R321" s="367" t="s">
        <v>46</v>
      </c>
      <c r="S321" s="171"/>
      <c r="T321" s="522" t="s">
        <v>48</v>
      </c>
      <c r="U321" s="523"/>
      <c r="V321" s="524"/>
      <c r="W321" s="525"/>
      <c r="X321" s="525"/>
      <c r="Y321" s="526"/>
      <c r="Z321" s="524"/>
      <c r="AA321" s="525"/>
      <c r="AB321" s="525"/>
      <c r="AC321" s="525"/>
      <c r="AD321" s="524">
        <v>0</v>
      </c>
      <c r="AE321" s="525"/>
      <c r="AF321" s="525"/>
      <c r="AG321" s="526"/>
      <c r="AH321" s="472">
        <f>IF(V320="賃金で算定",0,V321+Z321-AD321)</f>
        <v>0</v>
      </c>
      <c r="AI321" s="472"/>
      <c r="AJ321" s="472"/>
      <c r="AK321" s="473"/>
      <c r="AL321" s="479">
        <f>IF(V320="賃金で算定","賃金で算定",IF(OR(V321=0,$F324="",AV320=""),0,IF(AW320="昔",VLOOKUP($F324,労務比率,AX320,FALSE),IF(AW320="上",VLOOKUP($F324,労務比率,AX320,FALSE),IF(AW320="中",VLOOKUP($F324,労務比率,AX320,FALSE),VLOOKUP($F324,労務比率,AX320,FALSE))))))</f>
        <v>0</v>
      </c>
      <c r="AM321" s="480"/>
      <c r="AN321" s="481">
        <f>IF(V320="賃金で算定",0,INT(AH321*AL321/100))</f>
        <v>0</v>
      </c>
      <c r="AO321" s="482"/>
      <c r="AP321" s="482"/>
      <c r="AQ321" s="482"/>
      <c r="AR321" s="482"/>
      <c r="AS321" s="390"/>
      <c r="AT321" s="56"/>
      <c r="AU321" s="56"/>
      <c r="AV321" s="53"/>
      <c r="AW321" s="55"/>
      <c r="AX321" s="257"/>
      <c r="AY321" s="321">
        <f t="shared" ref="AY321" si="172">AH321</f>
        <v>0</v>
      </c>
      <c r="AZ321" s="319">
        <f>IF(AV320&lt;=設定シート!C$85,AH321,IF(AND(AV320&gt;=設定シート!E$85,AV320&lt;=設定シート!G$85),AH321*105/108,AH321))</f>
        <v>0</v>
      </c>
      <c r="BA321" s="316"/>
      <c r="BB321" s="319">
        <f t="shared" ref="BB321" si="173">IF($AL321="賃金で算定",0,INT(AY321*$AL321/100))</f>
        <v>0</v>
      </c>
      <c r="BC321" s="319">
        <f>IF(AY321=AZ321,BB321,AZ321*$AL321/100)</f>
        <v>0</v>
      </c>
      <c r="BD321" s="209"/>
      <c r="BE321" s="209"/>
      <c r="BL321" s="209">
        <f>IF(AY321=AZ321,0,1)</f>
        <v>0</v>
      </c>
      <c r="BM321" s="209" t="str">
        <f>IF(BL321=1,AL321,"")</f>
        <v/>
      </c>
    </row>
    <row r="322" spans="2:65" s="33" customFormat="1" ht="18" customHeight="1">
      <c r="B322" s="489"/>
      <c r="C322" s="490"/>
      <c r="D322" s="490"/>
      <c r="E322" s="490"/>
      <c r="F322" s="490"/>
      <c r="G322" s="490"/>
      <c r="H322" s="490"/>
      <c r="I322" s="491"/>
      <c r="J322" s="489"/>
      <c r="K322" s="490"/>
      <c r="L322" s="490"/>
      <c r="M322" s="490"/>
      <c r="N322" s="495"/>
      <c r="O322" s="351"/>
      <c r="P322" s="366" t="s">
        <v>45</v>
      </c>
      <c r="Q322" s="349"/>
      <c r="R322" s="366" t="s">
        <v>46</v>
      </c>
      <c r="S322" s="168"/>
      <c r="T322" s="497" t="s">
        <v>47</v>
      </c>
      <c r="U322" s="498"/>
      <c r="V322" s="499"/>
      <c r="W322" s="500"/>
      <c r="X322" s="500"/>
      <c r="Y322" s="75"/>
      <c r="Z322" s="40"/>
      <c r="AA322" s="41"/>
      <c r="AB322" s="41"/>
      <c r="AC322" s="42"/>
      <c r="AD322" s="40"/>
      <c r="AE322" s="41"/>
      <c r="AF322" s="41"/>
      <c r="AG322" s="47"/>
      <c r="AH322" s="483">
        <f>IF(V322="賃金で算定",V323+Z323-AD323,0)</f>
        <v>0</v>
      </c>
      <c r="AI322" s="484"/>
      <c r="AJ322" s="484"/>
      <c r="AK322" s="485"/>
      <c r="AL322" s="78"/>
      <c r="AM322" s="79"/>
      <c r="AN322" s="486"/>
      <c r="AO322" s="487"/>
      <c r="AP322" s="487"/>
      <c r="AQ322" s="487"/>
      <c r="AR322" s="487"/>
      <c r="AS322" s="369"/>
      <c r="AT322" s="56"/>
      <c r="AU322" s="56"/>
      <c r="AV322" s="53" t="str">
        <f>IF(OR(O322="",Q322=""),"", IF(O322&lt;20,DATE(O322+118,Q322,IF(S322="",1,S322)),DATE(O322+88,Q322,IF(S322="",1,S322))))</f>
        <v/>
      </c>
      <c r="AW322" s="55" t="str">
        <f>IF(AV322&lt;=設定シート!C$15,"昔",IF(AV322&lt;=設定シート!E$15,"上",IF(AV322&lt;=設定シート!G$15,"中","下")))</f>
        <v>下</v>
      </c>
      <c r="AX322" s="257">
        <f>IF(AV322&lt;=設定シート!$E$36,5,IF(AV322&lt;=設定シート!$I$36,7,IF(AV322&lt;=設定シート!$M$36,9,11)))</f>
        <v>11</v>
      </c>
      <c r="AY322" s="320"/>
      <c r="AZ322" s="318"/>
      <c r="BA322" s="322">
        <f t="shared" ref="BA322" si="174">AN322</f>
        <v>0</v>
      </c>
      <c r="BB322" s="318"/>
      <c r="BC322" s="318"/>
      <c r="BD322" s="209"/>
      <c r="BE322" s="209"/>
      <c r="BL322" s="1"/>
      <c r="BM322" s="1"/>
    </row>
    <row r="323" spans="2:65" s="33" customFormat="1" ht="18" customHeight="1">
      <c r="B323" s="492"/>
      <c r="C323" s="493"/>
      <c r="D323" s="493"/>
      <c r="E323" s="493"/>
      <c r="F323" s="493"/>
      <c r="G323" s="493"/>
      <c r="H323" s="493"/>
      <c r="I323" s="494"/>
      <c r="J323" s="492"/>
      <c r="K323" s="493"/>
      <c r="L323" s="493"/>
      <c r="M323" s="493"/>
      <c r="N323" s="496"/>
      <c r="O323" s="352"/>
      <c r="P323" s="367" t="s">
        <v>45</v>
      </c>
      <c r="Q323" s="350"/>
      <c r="R323" s="367" t="s">
        <v>46</v>
      </c>
      <c r="S323" s="171"/>
      <c r="T323" s="522" t="s">
        <v>48</v>
      </c>
      <c r="U323" s="523"/>
      <c r="V323" s="524"/>
      <c r="W323" s="525"/>
      <c r="X323" s="525"/>
      <c r="Y323" s="526"/>
      <c r="Z323" s="524"/>
      <c r="AA323" s="525"/>
      <c r="AB323" s="525"/>
      <c r="AC323" s="525"/>
      <c r="AD323" s="524"/>
      <c r="AE323" s="525"/>
      <c r="AF323" s="525"/>
      <c r="AG323" s="526"/>
      <c r="AH323" s="476">
        <f>IF(V322="賃金で算定",0,V323+Z323-AD323)</f>
        <v>0</v>
      </c>
      <c r="AI323" s="477"/>
      <c r="AJ323" s="477"/>
      <c r="AK323" s="478"/>
      <c r="AL323" s="479">
        <f>IF(V322="賃金で算定","賃金で算定",IF(OR(V323=0,$F324="",AV322=""),0,IF(AW322="昔",VLOOKUP($F324,労務比率,AX322,FALSE),IF(AW322="上",VLOOKUP($F324,労務比率,AX322,FALSE),IF(AW322="中",VLOOKUP($F324,労務比率,AX322,FALSE),VLOOKUP($F324,労務比率,AX322,FALSE))))))</f>
        <v>0</v>
      </c>
      <c r="AM323" s="480"/>
      <c r="AN323" s="481">
        <f>IF(V322="賃金で算定",0,INT(AH323*AL323/100))</f>
        <v>0</v>
      </c>
      <c r="AO323" s="482"/>
      <c r="AP323" s="482"/>
      <c r="AQ323" s="482"/>
      <c r="AR323" s="482"/>
      <c r="AS323" s="390"/>
      <c r="AT323" s="56"/>
      <c r="AU323" s="56"/>
      <c r="AV323" s="53"/>
      <c r="AW323" s="55"/>
      <c r="AX323" s="257"/>
      <c r="AY323" s="321">
        <f t="shared" ref="AY323" si="175">AH323</f>
        <v>0</v>
      </c>
      <c r="AZ323" s="319">
        <f>IF(AV322&lt;=設定シート!C$85,AH323,IF(AND(AV322&gt;=設定シート!E$85,AV322&lt;=設定シート!G$85),AH323*105/108,AH323))</f>
        <v>0</v>
      </c>
      <c r="BA323" s="316"/>
      <c r="BB323" s="319">
        <f t="shared" ref="BB323" si="176">IF($AL323="賃金で算定",0,INT(AY323*$AL323/100))</f>
        <v>0</v>
      </c>
      <c r="BC323" s="319">
        <f>IF(AY323=AZ323,BB323,AZ323*$AL323/100)</f>
        <v>0</v>
      </c>
      <c r="BD323" s="209"/>
      <c r="BE323" s="209"/>
      <c r="BL323" s="209">
        <f>IF(AY323=AZ323,0,1)</f>
        <v>0</v>
      </c>
      <c r="BM323" s="209" t="str">
        <f>IF(BL323=1,AL323,"")</f>
        <v/>
      </c>
    </row>
    <row r="324" spans="2:65" s="33" customFormat="1" ht="18" customHeight="1">
      <c r="B324" s="501" t="s">
        <v>113</v>
      </c>
      <c r="C324" s="502"/>
      <c r="D324" s="502"/>
      <c r="E324" s="503"/>
      <c r="F324" s="510"/>
      <c r="G324" s="511"/>
      <c r="H324" s="511"/>
      <c r="I324" s="511"/>
      <c r="J324" s="511"/>
      <c r="K324" s="511"/>
      <c r="L324" s="511"/>
      <c r="M324" s="511"/>
      <c r="N324" s="512"/>
      <c r="O324" s="501" t="s">
        <v>49</v>
      </c>
      <c r="P324" s="502"/>
      <c r="Q324" s="502"/>
      <c r="R324" s="502"/>
      <c r="S324" s="502"/>
      <c r="T324" s="502"/>
      <c r="U324" s="503"/>
      <c r="V324" s="519">
        <f>AH324</f>
        <v>0</v>
      </c>
      <c r="W324" s="520"/>
      <c r="X324" s="520"/>
      <c r="Y324" s="521"/>
      <c r="Z324" s="290"/>
      <c r="AA324" s="291"/>
      <c r="AB324" s="291"/>
      <c r="AC324" s="42"/>
      <c r="AD324" s="290"/>
      <c r="AE324" s="291"/>
      <c r="AF324" s="291"/>
      <c r="AG324" s="42"/>
      <c r="AH324" s="483">
        <f>AH306+AH308+AH310+AH312+AH314+AH316+AH318+AH320+AH322</f>
        <v>0</v>
      </c>
      <c r="AI324" s="484"/>
      <c r="AJ324" s="484"/>
      <c r="AK324" s="485"/>
      <c r="AL324" s="68"/>
      <c r="AM324" s="69"/>
      <c r="AN324" s="519">
        <f>AN306+AN308+AN310+AN312+AN314+AN316+AN318+AN320+AN322</f>
        <v>0</v>
      </c>
      <c r="AO324" s="520"/>
      <c r="AP324" s="520"/>
      <c r="AQ324" s="520"/>
      <c r="AR324" s="520"/>
      <c r="AS324" s="369"/>
      <c r="AT324" s="56"/>
      <c r="AU324" s="56"/>
      <c r="AW324" s="55"/>
      <c r="AX324" s="257"/>
      <c r="AY324" s="320"/>
      <c r="AZ324" s="323"/>
      <c r="BA324" s="330">
        <f>BA306+BA308+BA310+BA312+BA314+BA316+BA318+BA320+BA322</f>
        <v>0</v>
      </c>
      <c r="BB324" s="331">
        <f>BB307+BB309+BB311+BB313+BB315+BB317+BB319+BB321+BB323</f>
        <v>0</v>
      </c>
      <c r="BC324" s="331">
        <f>SUMIF(BL307:BL323,0,BC307:BC323)+ROUNDDOWN(ROUNDDOWN(BL324*105/108,0)*BM324/100,0)</f>
        <v>0</v>
      </c>
      <c r="BD324" s="209"/>
      <c r="BE324" s="209"/>
      <c r="BL324" s="209">
        <f>SUMIF(BL307:BL323,1,AH307:AK323)</f>
        <v>0</v>
      </c>
      <c r="BM324" s="209">
        <f>IF(COUNT(BM307:BM323)=0,0,SUM(BM307:BM323)/COUNT(BM307:BM323))</f>
        <v>0</v>
      </c>
    </row>
    <row r="325" spans="2:65" s="33" customFormat="1" ht="18" customHeight="1">
      <c r="B325" s="504"/>
      <c r="C325" s="505"/>
      <c r="D325" s="505"/>
      <c r="E325" s="506"/>
      <c r="F325" s="513"/>
      <c r="G325" s="514"/>
      <c r="H325" s="514"/>
      <c r="I325" s="514"/>
      <c r="J325" s="514"/>
      <c r="K325" s="514"/>
      <c r="L325" s="514"/>
      <c r="M325" s="514"/>
      <c r="N325" s="515"/>
      <c r="O325" s="504"/>
      <c r="P325" s="505"/>
      <c r="Q325" s="505"/>
      <c r="R325" s="505"/>
      <c r="S325" s="505"/>
      <c r="T325" s="505"/>
      <c r="U325" s="506"/>
      <c r="V325" s="471">
        <f>V307+V309+V311+V313+V315+V317+V319+V321+V323-V324</f>
        <v>0</v>
      </c>
      <c r="W325" s="472"/>
      <c r="X325" s="472"/>
      <c r="Y325" s="473"/>
      <c r="Z325" s="471">
        <f>Z307+Z309+Z311+Z313+Z315+Z317+Z319+Z321+Z323</f>
        <v>0</v>
      </c>
      <c r="AA325" s="472"/>
      <c r="AB325" s="472"/>
      <c r="AC325" s="472"/>
      <c r="AD325" s="471">
        <f>AD307+AD309+AD311+AD313+AD315+AD317+AD319+AD321+AD323</f>
        <v>0</v>
      </c>
      <c r="AE325" s="472"/>
      <c r="AF325" s="472"/>
      <c r="AG325" s="472"/>
      <c r="AH325" s="471">
        <f>AY325</f>
        <v>0</v>
      </c>
      <c r="AI325" s="472"/>
      <c r="AJ325" s="472"/>
      <c r="AK325" s="472"/>
      <c r="AL325" s="373"/>
      <c r="AM325" s="374"/>
      <c r="AN325" s="474">
        <f>BB325</f>
        <v>0</v>
      </c>
      <c r="AO325" s="475"/>
      <c r="AP325" s="475"/>
      <c r="AQ325" s="475"/>
      <c r="AR325" s="475"/>
      <c r="AS325" s="391"/>
      <c r="AT325" s="56"/>
      <c r="AU325" s="56"/>
      <c r="AW325" s="55"/>
      <c r="AX325" s="257"/>
      <c r="AY325" s="326">
        <f>AY307+AY309+AY311+AY313+AY315+AY317+AY319+AY321+AY323</f>
        <v>0</v>
      </c>
      <c r="AZ325" s="328"/>
      <c r="BA325" s="328"/>
      <c r="BB325" s="324">
        <f>BB324</f>
        <v>0</v>
      </c>
      <c r="BC325" s="332"/>
      <c r="BD325" s="209"/>
      <c r="BE325" s="209"/>
    </row>
    <row r="326" spans="2:65" s="33" customFormat="1" ht="18" customHeight="1">
      <c r="B326" s="507"/>
      <c r="C326" s="508"/>
      <c r="D326" s="508"/>
      <c r="E326" s="509"/>
      <c r="F326" s="516"/>
      <c r="G326" s="517"/>
      <c r="H326" s="517"/>
      <c r="I326" s="517"/>
      <c r="J326" s="517"/>
      <c r="K326" s="517"/>
      <c r="L326" s="517"/>
      <c r="M326" s="517"/>
      <c r="N326" s="518"/>
      <c r="O326" s="507"/>
      <c r="P326" s="508"/>
      <c r="Q326" s="508"/>
      <c r="R326" s="508"/>
      <c r="S326" s="508"/>
      <c r="T326" s="508"/>
      <c r="U326" s="509"/>
      <c r="V326" s="476"/>
      <c r="W326" s="477"/>
      <c r="X326" s="477"/>
      <c r="Y326" s="478"/>
      <c r="Z326" s="476"/>
      <c r="AA326" s="477"/>
      <c r="AB326" s="477"/>
      <c r="AC326" s="477"/>
      <c r="AD326" s="476"/>
      <c r="AE326" s="477"/>
      <c r="AF326" s="477"/>
      <c r="AG326" s="477"/>
      <c r="AH326" s="476">
        <f>AZ326</f>
        <v>0</v>
      </c>
      <c r="AI326" s="477"/>
      <c r="AJ326" s="477"/>
      <c r="AK326" s="478"/>
      <c r="AL326" s="371"/>
      <c r="AM326" s="372"/>
      <c r="AN326" s="481">
        <f>BC326</f>
        <v>0</v>
      </c>
      <c r="AO326" s="482"/>
      <c r="AP326" s="482"/>
      <c r="AQ326" s="482"/>
      <c r="AR326" s="482"/>
      <c r="AS326" s="390"/>
      <c r="AT326" s="56"/>
      <c r="AU326" s="173"/>
      <c r="AW326" s="55"/>
      <c r="AX326" s="257"/>
      <c r="AY326" s="327"/>
      <c r="AZ326" s="329">
        <f>IF(AZ307+AZ309+AZ311+AZ313+AZ315+AZ317+AZ319+AZ321+AZ323=AY325,0,ROUNDDOWN(AZ307+AZ309+AZ311+AZ313+AZ315+AZ317+AZ319+AZ321+AZ323,0))</f>
        <v>0</v>
      </c>
      <c r="BA326" s="325"/>
      <c r="BB326" s="325"/>
      <c r="BC326" s="329">
        <f>IF(BC324=BB325,0,BC324)</f>
        <v>0</v>
      </c>
      <c r="BD326" s="209"/>
      <c r="BE326" s="209"/>
    </row>
    <row r="327" spans="2:65" s="33" customFormat="1" ht="18" customHeight="1">
      <c r="AD327" s="1" t="str">
        <f>IF(AND($F324="",$V324+$V325&gt;0),"事業の種類を選択してください。","")</f>
        <v/>
      </c>
      <c r="AE327" s="1"/>
      <c r="AF327" s="1"/>
      <c r="AG327" s="1"/>
      <c r="AH327" s="1"/>
      <c r="AI327" s="1"/>
      <c r="AJ327" s="1"/>
      <c r="AK327" s="1"/>
      <c r="AL327" s="392"/>
      <c r="AM327" s="392"/>
      <c r="AN327" s="488">
        <f>IF(AN324=0,0,AN324+IF(AN326=0,AN325,AN326))</f>
        <v>0</v>
      </c>
      <c r="AO327" s="488"/>
      <c r="AP327" s="488"/>
      <c r="AQ327" s="488"/>
      <c r="AR327" s="488"/>
      <c r="AS327" s="83"/>
      <c r="AT327" s="56"/>
      <c r="AU327" s="56"/>
      <c r="AW327" s="55"/>
      <c r="AX327" s="257"/>
      <c r="AY327" s="257"/>
      <c r="AZ327" s="257"/>
      <c r="BA327" s="257"/>
      <c r="BB327" s="257"/>
      <c r="BC327" s="257"/>
      <c r="BD327" s="209"/>
      <c r="BE327" s="209"/>
    </row>
    <row r="328" spans="2:65" s="33" customFormat="1" ht="31.5" customHeight="1">
      <c r="AL328" s="81"/>
      <c r="AM328" s="81"/>
      <c r="AN328" s="393"/>
      <c r="AO328" s="393"/>
      <c r="AP328" s="393"/>
      <c r="AQ328" s="393"/>
      <c r="AR328" s="393"/>
      <c r="AS328" s="83"/>
      <c r="AT328" s="56"/>
      <c r="AU328" s="56"/>
      <c r="AW328" s="55"/>
      <c r="AX328" s="257"/>
      <c r="AY328" s="257"/>
      <c r="AZ328" s="257"/>
      <c r="BA328" s="257"/>
      <c r="BB328" s="257"/>
      <c r="BC328" s="257"/>
      <c r="BD328" s="209"/>
      <c r="BE328" s="209"/>
    </row>
    <row r="329" spans="2:65" s="33" customFormat="1" ht="7.5" customHeight="1">
      <c r="X329" s="35"/>
      <c r="Y329" s="35"/>
      <c r="Z329" s="56"/>
      <c r="AA329" s="56"/>
      <c r="AB329" s="56"/>
      <c r="AC329" s="56"/>
      <c r="AD329" s="56"/>
      <c r="AE329" s="56"/>
      <c r="AF329" s="56"/>
      <c r="AG329" s="56"/>
      <c r="AH329" s="56"/>
      <c r="AI329" s="56"/>
      <c r="AJ329" s="56"/>
      <c r="AK329" s="56"/>
      <c r="AL329" s="83"/>
      <c r="AM329" s="83"/>
      <c r="AN329" s="83"/>
      <c r="AO329" s="83"/>
      <c r="AP329" s="83"/>
      <c r="AQ329" s="83"/>
      <c r="AR329" s="83"/>
      <c r="AS329" s="83"/>
      <c r="AT329" s="1"/>
      <c r="AU329" s="1"/>
      <c r="AW329" s="55"/>
      <c r="AX329" s="257"/>
      <c r="AY329" s="257"/>
      <c r="AZ329" s="257"/>
      <c r="BA329" s="257"/>
      <c r="BB329" s="257"/>
      <c r="BC329" s="257"/>
      <c r="BD329" s="209"/>
      <c r="BE329" s="209"/>
    </row>
    <row r="330" spans="2:65" s="33" customFormat="1" ht="10.5" customHeight="1">
      <c r="X330" s="35"/>
      <c r="Y330" s="35"/>
      <c r="Z330" s="56"/>
      <c r="AA330" s="56"/>
      <c r="AB330" s="56"/>
      <c r="AC330" s="56"/>
      <c r="AD330" s="56"/>
      <c r="AE330" s="56"/>
      <c r="AF330" s="56"/>
      <c r="AG330" s="56"/>
      <c r="AH330" s="56"/>
      <c r="AI330" s="56"/>
      <c r="AJ330" s="56"/>
      <c r="AK330" s="56"/>
      <c r="AL330" s="83"/>
      <c r="AM330" s="83"/>
      <c r="AN330" s="83"/>
      <c r="AO330" s="83"/>
      <c r="AP330" s="83"/>
      <c r="AQ330" s="83"/>
      <c r="AR330" s="83"/>
      <c r="AS330" s="83"/>
      <c r="AT330" s="1"/>
      <c r="AU330" s="1"/>
      <c r="AW330" s="55"/>
      <c r="AX330" s="257"/>
      <c r="AY330" s="257"/>
      <c r="AZ330" s="257"/>
      <c r="BA330" s="257"/>
      <c r="BB330" s="257"/>
      <c r="BC330" s="257"/>
      <c r="BD330" s="209"/>
      <c r="BE330" s="209"/>
    </row>
    <row r="331" spans="2:65" s="33" customFormat="1" ht="5.25" customHeight="1">
      <c r="X331" s="35"/>
      <c r="Y331" s="35"/>
      <c r="Z331" s="56"/>
      <c r="AA331" s="56"/>
      <c r="AB331" s="56"/>
      <c r="AC331" s="56"/>
      <c r="AD331" s="56"/>
      <c r="AE331" s="56"/>
      <c r="AF331" s="56"/>
      <c r="AG331" s="56"/>
      <c r="AH331" s="56"/>
      <c r="AI331" s="56"/>
      <c r="AJ331" s="56"/>
      <c r="AK331" s="56"/>
      <c r="AL331" s="83"/>
      <c r="AM331" s="83"/>
      <c r="AN331" s="83"/>
      <c r="AO331" s="83"/>
      <c r="AP331" s="83"/>
      <c r="AQ331" s="83"/>
      <c r="AR331" s="83"/>
      <c r="AS331" s="83"/>
      <c r="AT331" s="1"/>
      <c r="AU331" s="1"/>
      <c r="AW331" s="55"/>
      <c r="AX331" s="257"/>
      <c r="AY331" s="257"/>
      <c r="AZ331" s="257"/>
      <c r="BA331" s="257"/>
      <c r="BB331" s="257"/>
      <c r="BC331" s="257"/>
      <c r="BD331" s="209"/>
      <c r="BE331" s="209"/>
    </row>
    <row r="332" spans="2:65" s="33" customFormat="1" ht="5.25" customHeight="1">
      <c r="X332" s="35"/>
      <c r="Y332" s="35"/>
      <c r="Z332" s="56"/>
      <c r="AA332" s="56"/>
      <c r="AB332" s="56"/>
      <c r="AC332" s="56"/>
      <c r="AD332" s="56"/>
      <c r="AE332" s="56"/>
      <c r="AF332" s="56"/>
      <c r="AG332" s="56"/>
      <c r="AH332" s="56"/>
      <c r="AI332" s="56"/>
      <c r="AJ332" s="56"/>
      <c r="AK332" s="56"/>
      <c r="AL332" s="83"/>
      <c r="AM332" s="83"/>
      <c r="AN332" s="83"/>
      <c r="AO332" s="83"/>
      <c r="AP332" s="83"/>
      <c r="AQ332" s="83"/>
      <c r="AR332" s="83"/>
      <c r="AS332" s="83"/>
      <c r="AT332" s="1"/>
      <c r="AU332" s="1"/>
      <c r="AW332" s="55"/>
      <c r="AX332" s="257"/>
      <c r="AY332" s="257"/>
      <c r="AZ332" s="257"/>
      <c r="BA332" s="257"/>
      <c r="BB332" s="257"/>
      <c r="BC332" s="257"/>
      <c r="BD332" s="209"/>
      <c r="BE332" s="209"/>
    </row>
    <row r="333" spans="2:65" s="33" customFormat="1" ht="5.25" customHeight="1">
      <c r="X333" s="35"/>
      <c r="Y333" s="35"/>
      <c r="Z333" s="56"/>
      <c r="AA333" s="56"/>
      <c r="AB333" s="56"/>
      <c r="AC333" s="56"/>
      <c r="AD333" s="56"/>
      <c r="AE333" s="56"/>
      <c r="AF333" s="56"/>
      <c r="AG333" s="56"/>
      <c r="AH333" s="56"/>
      <c r="AI333" s="56"/>
      <c r="AJ333" s="56"/>
      <c r="AK333" s="56"/>
      <c r="AL333" s="83"/>
      <c r="AM333" s="83"/>
      <c r="AN333" s="83"/>
      <c r="AO333" s="83"/>
      <c r="AP333" s="83"/>
      <c r="AQ333" s="83"/>
      <c r="AR333" s="83"/>
      <c r="AS333" s="83"/>
      <c r="AT333" s="1"/>
      <c r="AU333" s="1"/>
      <c r="AW333" s="55"/>
      <c r="AX333" s="257"/>
      <c r="AY333" s="257"/>
      <c r="AZ333" s="257"/>
      <c r="BA333" s="257"/>
      <c r="BB333" s="257"/>
      <c r="BC333" s="257"/>
      <c r="BD333" s="209"/>
      <c r="BE333" s="209"/>
    </row>
    <row r="334" spans="2:65" s="33" customFormat="1" ht="5.25" customHeight="1">
      <c r="X334" s="35"/>
      <c r="Y334" s="35"/>
      <c r="Z334" s="56"/>
      <c r="AA334" s="56"/>
      <c r="AB334" s="56"/>
      <c r="AC334" s="56"/>
      <c r="AD334" s="56"/>
      <c r="AE334" s="56"/>
      <c r="AF334" s="56"/>
      <c r="AG334" s="56"/>
      <c r="AH334" s="56"/>
      <c r="AI334" s="56"/>
      <c r="AJ334" s="56"/>
      <c r="AK334" s="56"/>
      <c r="AL334" s="83"/>
      <c r="AM334" s="83"/>
      <c r="AN334" s="83"/>
      <c r="AO334" s="83"/>
      <c r="AP334" s="83"/>
      <c r="AQ334" s="83"/>
      <c r="AR334" s="83"/>
      <c r="AS334" s="83"/>
      <c r="AT334" s="1"/>
      <c r="AU334" s="1"/>
      <c r="AW334" s="55"/>
      <c r="AX334" s="257"/>
      <c r="AY334" s="257"/>
      <c r="AZ334" s="257"/>
      <c r="BA334" s="257"/>
      <c r="BB334" s="257"/>
      <c r="BC334" s="257"/>
      <c r="BD334" s="209"/>
      <c r="BE334" s="209"/>
    </row>
    <row r="335" spans="2:65" s="33" customFormat="1" ht="17.25" customHeight="1">
      <c r="B335" s="57" t="s">
        <v>50</v>
      </c>
      <c r="L335" s="56"/>
      <c r="M335" s="56"/>
      <c r="N335" s="56"/>
      <c r="O335" s="56"/>
      <c r="P335" s="56"/>
      <c r="Q335" s="56"/>
      <c r="R335" s="56"/>
      <c r="S335" s="58"/>
      <c r="T335" s="58"/>
      <c r="U335" s="58"/>
      <c r="V335" s="58"/>
      <c r="W335" s="58"/>
      <c r="X335" s="56"/>
      <c r="Y335" s="56"/>
      <c r="Z335" s="56"/>
      <c r="AA335" s="56"/>
      <c r="AB335" s="56"/>
      <c r="AC335" s="56"/>
      <c r="AL335" s="86"/>
      <c r="AM335" s="392"/>
      <c r="AN335" s="392"/>
      <c r="AO335" s="392"/>
      <c r="AP335" s="392"/>
      <c r="AQ335" s="81"/>
      <c r="AR335" s="81"/>
      <c r="AS335" s="81"/>
      <c r="AW335" s="55"/>
      <c r="AX335" s="257"/>
      <c r="AY335" s="257"/>
      <c r="AZ335" s="257"/>
      <c r="BA335" s="257"/>
      <c r="BB335" s="257"/>
      <c r="BC335" s="257"/>
      <c r="BD335" s="209"/>
      <c r="BE335" s="209"/>
    </row>
    <row r="336" spans="2:65" s="33" customFormat="1" ht="12.75" customHeight="1">
      <c r="L336" s="56"/>
      <c r="M336" s="60"/>
      <c r="N336" s="60"/>
      <c r="O336" s="60"/>
      <c r="P336" s="60"/>
      <c r="Q336" s="60"/>
      <c r="R336" s="60"/>
      <c r="S336" s="60"/>
      <c r="T336" s="61"/>
      <c r="U336" s="61"/>
      <c r="V336" s="61"/>
      <c r="W336" s="61"/>
      <c r="X336" s="61"/>
      <c r="Y336" s="61"/>
      <c r="Z336" s="61"/>
      <c r="AA336" s="60"/>
      <c r="AB336" s="60"/>
      <c r="AC336" s="60"/>
      <c r="AL336" s="86"/>
      <c r="AM336" s="759" t="s">
        <v>301</v>
      </c>
      <c r="AN336" s="760"/>
      <c r="AO336" s="760"/>
      <c r="AP336" s="761"/>
      <c r="AQ336" s="81"/>
      <c r="AR336" s="81"/>
      <c r="AS336" s="81"/>
      <c r="AW336" s="55"/>
      <c r="AX336" s="257"/>
      <c r="AY336" s="257"/>
      <c r="AZ336" s="257"/>
      <c r="BA336" s="257"/>
      <c r="BB336" s="257"/>
      <c r="BC336" s="257"/>
      <c r="BD336" s="209"/>
      <c r="BE336" s="209"/>
    </row>
    <row r="337" spans="2:65" s="33" customFormat="1" ht="12.75" customHeight="1">
      <c r="L337" s="56"/>
      <c r="M337" s="60"/>
      <c r="N337" s="60"/>
      <c r="O337" s="60"/>
      <c r="P337" s="60"/>
      <c r="Q337" s="60"/>
      <c r="R337" s="60"/>
      <c r="S337" s="60"/>
      <c r="T337" s="61"/>
      <c r="U337" s="61"/>
      <c r="V337" s="61"/>
      <c r="W337" s="61"/>
      <c r="X337" s="61"/>
      <c r="Y337" s="61"/>
      <c r="Z337" s="61"/>
      <c r="AA337" s="60"/>
      <c r="AB337" s="60"/>
      <c r="AC337" s="60"/>
      <c r="AL337" s="86"/>
      <c r="AM337" s="762"/>
      <c r="AN337" s="763"/>
      <c r="AO337" s="763"/>
      <c r="AP337" s="764"/>
      <c r="AQ337" s="81"/>
      <c r="AR337" s="81"/>
      <c r="AS337" s="81"/>
      <c r="AW337" s="55"/>
      <c r="AX337" s="257"/>
      <c r="AY337" s="257"/>
      <c r="AZ337" s="257"/>
      <c r="BA337" s="257"/>
      <c r="BB337" s="257"/>
      <c r="BC337" s="257"/>
      <c r="BD337" s="209"/>
      <c r="BE337" s="209"/>
    </row>
    <row r="338" spans="2:65" s="33" customFormat="1" ht="12.75" customHeight="1">
      <c r="L338" s="56"/>
      <c r="M338" s="60"/>
      <c r="N338" s="60"/>
      <c r="O338" s="60"/>
      <c r="P338" s="60"/>
      <c r="Q338" s="60"/>
      <c r="R338" s="60"/>
      <c r="S338" s="60"/>
      <c r="T338" s="60"/>
      <c r="U338" s="60"/>
      <c r="V338" s="60"/>
      <c r="W338" s="60"/>
      <c r="X338" s="60"/>
      <c r="Y338" s="60"/>
      <c r="Z338" s="60"/>
      <c r="AA338" s="60"/>
      <c r="AB338" s="60"/>
      <c r="AC338" s="60"/>
      <c r="AL338" s="86"/>
      <c r="AM338" s="394"/>
      <c r="AN338" s="394"/>
      <c r="AO338" s="23"/>
      <c r="AP338" s="23"/>
      <c r="AQ338" s="81"/>
      <c r="AR338" s="81"/>
      <c r="AS338" s="81"/>
      <c r="AW338" s="55"/>
      <c r="AX338" s="257"/>
      <c r="AY338" s="257"/>
      <c r="AZ338" s="257"/>
      <c r="BA338" s="257"/>
      <c r="BB338" s="257"/>
      <c r="BC338" s="257"/>
      <c r="BD338" s="209"/>
      <c r="BE338" s="209"/>
    </row>
    <row r="339" spans="2:65" s="33" customFormat="1" ht="6" customHeight="1">
      <c r="L339" s="56"/>
      <c r="M339" s="60"/>
      <c r="N339" s="60"/>
      <c r="O339" s="60"/>
      <c r="P339" s="60"/>
      <c r="Q339" s="60"/>
      <c r="R339" s="60"/>
      <c r="S339" s="60"/>
      <c r="T339" s="60"/>
      <c r="U339" s="60"/>
      <c r="V339" s="60"/>
      <c r="W339" s="60"/>
      <c r="X339" s="60"/>
      <c r="Y339" s="60"/>
      <c r="Z339" s="60"/>
      <c r="AA339" s="60"/>
      <c r="AB339" s="60"/>
      <c r="AC339" s="60"/>
      <c r="AL339" s="86"/>
      <c r="AM339" s="86"/>
      <c r="AN339" s="81"/>
      <c r="AO339" s="81"/>
      <c r="AP339" s="81"/>
      <c r="AQ339" s="81"/>
      <c r="AR339" s="81"/>
      <c r="AS339" s="81"/>
      <c r="AW339" s="55"/>
      <c r="AX339" s="257"/>
      <c r="AY339" s="257"/>
      <c r="AZ339" s="257"/>
      <c r="BA339" s="257"/>
      <c r="BB339" s="257"/>
      <c r="BC339" s="257"/>
      <c r="BD339" s="209"/>
      <c r="BE339" s="209"/>
    </row>
    <row r="340" spans="2:65" s="33" customFormat="1" ht="12.75" customHeight="1">
      <c r="B340" s="589" t="s">
        <v>2</v>
      </c>
      <c r="C340" s="590"/>
      <c r="D340" s="590"/>
      <c r="E340" s="590"/>
      <c r="F340" s="590"/>
      <c r="G340" s="590"/>
      <c r="H340" s="590"/>
      <c r="I340" s="590"/>
      <c r="J340" s="592" t="s">
        <v>10</v>
      </c>
      <c r="K340" s="592"/>
      <c r="L340" s="62" t="s">
        <v>3</v>
      </c>
      <c r="M340" s="592" t="s">
        <v>11</v>
      </c>
      <c r="N340" s="592"/>
      <c r="O340" s="593" t="s">
        <v>12</v>
      </c>
      <c r="P340" s="592"/>
      <c r="Q340" s="592"/>
      <c r="R340" s="592"/>
      <c r="S340" s="592"/>
      <c r="T340" s="592"/>
      <c r="U340" s="592" t="s">
        <v>13</v>
      </c>
      <c r="V340" s="592"/>
      <c r="W340" s="592"/>
      <c r="X340" s="56"/>
      <c r="Y340" s="56"/>
      <c r="Z340" s="56"/>
      <c r="AA340" s="56"/>
      <c r="AB340" s="56"/>
      <c r="AC340" s="56"/>
      <c r="AD340" s="34"/>
      <c r="AE340" s="34"/>
      <c r="AF340" s="34"/>
      <c r="AG340" s="34"/>
      <c r="AH340" s="34"/>
      <c r="AI340" s="34"/>
      <c r="AJ340" s="34"/>
      <c r="AK340" s="56"/>
      <c r="AL340" s="594">
        <f ca="1">$AL$9</f>
        <v>10</v>
      </c>
      <c r="AM340" s="595"/>
      <c r="AN340" s="600" t="s">
        <v>4</v>
      </c>
      <c r="AO340" s="600"/>
      <c r="AP340" s="595">
        <v>9</v>
      </c>
      <c r="AQ340" s="595"/>
      <c r="AR340" s="603" t="s">
        <v>5</v>
      </c>
      <c r="AS340" s="604"/>
      <c r="AT340" s="56"/>
      <c r="AU340" s="56"/>
      <c r="AW340" s="55"/>
      <c r="AX340" s="257"/>
      <c r="AY340" s="257"/>
      <c r="AZ340" s="257"/>
      <c r="BA340" s="257"/>
      <c r="BB340" s="257"/>
      <c r="BC340" s="257"/>
      <c r="BD340" s="209"/>
      <c r="BE340" s="209"/>
    </row>
    <row r="341" spans="2:65" s="33" customFormat="1" ht="13.5" customHeight="1">
      <c r="B341" s="590"/>
      <c r="C341" s="590"/>
      <c r="D341" s="590"/>
      <c r="E341" s="590"/>
      <c r="F341" s="590"/>
      <c r="G341" s="590"/>
      <c r="H341" s="590"/>
      <c r="I341" s="590"/>
      <c r="J341" s="609" t="str">
        <f>$J$10</f>
        <v>2</v>
      </c>
      <c r="K341" s="547" t="str">
        <f>$K$10</f>
        <v>5</v>
      </c>
      <c r="L341" s="611" t="str">
        <f>$L$10</f>
        <v>1</v>
      </c>
      <c r="M341" s="550" t="str">
        <f>$M$10</f>
        <v>0</v>
      </c>
      <c r="N341" s="547" t="str">
        <f>$N$10</f>
        <v>4</v>
      </c>
      <c r="O341" s="550" t="str">
        <f>$O$10</f>
        <v>9</v>
      </c>
      <c r="P341" s="544" t="str">
        <f>$P$10</f>
        <v>3</v>
      </c>
      <c r="Q341" s="544" t="str">
        <f>$Q$10</f>
        <v>7</v>
      </c>
      <c r="R341" s="544" t="str">
        <f>$R$10</f>
        <v>0</v>
      </c>
      <c r="S341" s="544" t="str">
        <f>$S$10</f>
        <v>2</v>
      </c>
      <c r="T341" s="547" t="str">
        <f>$T$10</f>
        <v>5</v>
      </c>
      <c r="U341" s="550">
        <f>$U$10</f>
        <v>0</v>
      </c>
      <c r="V341" s="544">
        <f>$V$10</f>
        <v>0</v>
      </c>
      <c r="W341" s="547">
        <f>$W$10</f>
        <v>0</v>
      </c>
      <c r="X341" s="56"/>
      <c r="Y341" s="56"/>
      <c r="Z341" s="56"/>
      <c r="AA341" s="56"/>
      <c r="AB341" s="56"/>
      <c r="AC341" s="56"/>
      <c r="AD341" s="34"/>
      <c r="AE341" s="34"/>
      <c r="AF341" s="34"/>
      <c r="AG341" s="34"/>
      <c r="AH341" s="34"/>
      <c r="AI341" s="34"/>
      <c r="AJ341" s="34"/>
      <c r="AK341" s="56"/>
      <c r="AL341" s="596"/>
      <c r="AM341" s="597"/>
      <c r="AN341" s="601"/>
      <c r="AO341" s="601"/>
      <c r="AP341" s="597"/>
      <c r="AQ341" s="597"/>
      <c r="AR341" s="605"/>
      <c r="AS341" s="606"/>
      <c r="AT341" s="56"/>
      <c r="AU341" s="56"/>
      <c r="AW341" s="55"/>
      <c r="AX341" s="257"/>
      <c r="AY341" s="257"/>
      <c r="AZ341" s="257"/>
      <c r="BA341" s="257"/>
      <c r="BB341" s="257"/>
      <c r="BC341" s="257"/>
      <c r="BD341" s="209"/>
      <c r="BE341" s="209"/>
    </row>
    <row r="342" spans="2:65" s="33" customFormat="1" ht="9" customHeight="1">
      <c r="B342" s="590"/>
      <c r="C342" s="590"/>
      <c r="D342" s="590"/>
      <c r="E342" s="590"/>
      <c r="F342" s="590"/>
      <c r="G342" s="590"/>
      <c r="H342" s="590"/>
      <c r="I342" s="590"/>
      <c r="J342" s="610"/>
      <c r="K342" s="548"/>
      <c r="L342" s="612"/>
      <c r="M342" s="551"/>
      <c r="N342" s="548"/>
      <c r="O342" s="551"/>
      <c r="P342" s="545"/>
      <c r="Q342" s="545"/>
      <c r="R342" s="545"/>
      <c r="S342" s="545"/>
      <c r="T342" s="548"/>
      <c r="U342" s="551"/>
      <c r="V342" s="545"/>
      <c r="W342" s="548"/>
      <c r="X342" s="56"/>
      <c r="Y342" s="56"/>
      <c r="Z342" s="56"/>
      <c r="AA342" s="56"/>
      <c r="AB342" s="56"/>
      <c r="AC342" s="56"/>
      <c r="AD342" s="34"/>
      <c r="AE342" s="34"/>
      <c r="AF342" s="34"/>
      <c r="AG342" s="34"/>
      <c r="AH342" s="34"/>
      <c r="AI342" s="34"/>
      <c r="AJ342" s="34"/>
      <c r="AK342" s="56"/>
      <c r="AL342" s="598"/>
      <c r="AM342" s="599"/>
      <c r="AN342" s="602"/>
      <c r="AO342" s="602"/>
      <c r="AP342" s="599"/>
      <c r="AQ342" s="599"/>
      <c r="AR342" s="607"/>
      <c r="AS342" s="608"/>
      <c r="AT342" s="56"/>
      <c r="AU342" s="56"/>
      <c r="AW342" s="55"/>
      <c r="AX342" s="257"/>
      <c r="AY342" s="257"/>
      <c r="AZ342" s="257"/>
      <c r="BA342" s="257"/>
      <c r="BB342" s="257"/>
      <c r="BC342" s="257"/>
      <c r="BD342" s="209"/>
      <c r="BE342" s="209"/>
    </row>
    <row r="343" spans="2:65" s="33" customFormat="1" ht="6" customHeight="1">
      <c r="B343" s="591"/>
      <c r="C343" s="591"/>
      <c r="D343" s="591"/>
      <c r="E343" s="591"/>
      <c r="F343" s="591"/>
      <c r="G343" s="591"/>
      <c r="H343" s="591"/>
      <c r="I343" s="591"/>
      <c r="J343" s="610"/>
      <c r="K343" s="549"/>
      <c r="L343" s="613"/>
      <c r="M343" s="552"/>
      <c r="N343" s="549"/>
      <c r="O343" s="552"/>
      <c r="P343" s="546"/>
      <c r="Q343" s="546"/>
      <c r="R343" s="546"/>
      <c r="S343" s="546"/>
      <c r="T343" s="549"/>
      <c r="U343" s="552"/>
      <c r="V343" s="546"/>
      <c r="W343" s="549"/>
      <c r="X343" s="56"/>
      <c r="Y343" s="56"/>
      <c r="Z343" s="56"/>
      <c r="AA343" s="56"/>
      <c r="AB343" s="56"/>
      <c r="AC343" s="56"/>
      <c r="AD343" s="56"/>
      <c r="AE343" s="56"/>
      <c r="AF343" s="56"/>
      <c r="AG343" s="56"/>
      <c r="AH343" s="56"/>
      <c r="AI343" s="56"/>
      <c r="AJ343" s="56"/>
      <c r="AK343" s="56"/>
      <c r="AL343" s="81"/>
      <c r="AM343" s="81"/>
      <c r="AN343" s="392"/>
      <c r="AO343" s="392"/>
      <c r="AP343" s="392"/>
      <c r="AQ343" s="392"/>
      <c r="AR343" s="392"/>
      <c r="AS343" s="392"/>
      <c r="AT343" s="56"/>
      <c r="AU343" s="56"/>
      <c r="AW343" s="55"/>
      <c r="AX343" s="257"/>
      <c r="AY343" s="257"/>
      <c r="AZ343" s="257"/>
      <c r="BA343" s="257"/>
      <c r="BB343" s="257"/>
      <c r="BC343" s="257"/>
      <c r="BD343" s="209"/>
      <c r="BE343" s="209"/>
    </row>
    <row r="344" spans="2:65" s="33" customFormat="1" ht="15" customHeight="1">
      <c r="B344" s="529" t="s">
        <v>51</v>
      </c>
      <c r="C344" s="530"/>
      <c r="D344" s="530"/>
      <c r="E344" s="530"/>
      <c r="F344" s="530"/>
      <c r="G344" s="530"/>
      <c r="H344" s="530"/>
      <c r="I344" s="531"/>
      <c r="J344" s="529" t="s">
        <v>6</v>
      </c>
      <c r="K344" s="530"/>
      <c r="L344" s="530"/>
      <c r="M344" s="530"/>
      <c r="N344" s="538"/>
      <c r="O344" s="541" t="s">
        <v>52</v>
      </c>
      <c r="P344" s="530"/>
      <c r="Q344" s="530"/>
      <c r="R344" s="530"/>
      <c r="S344" s="530"/>
      <c r="T344" s="530"/>
      <c r="U344" s="531"/>
      <c r="V344" s="63" t="s">
        <v>53</v>
      </c>
      <c r="W344" s="64"/>
      <c r="X344" s="64"/>
      <c r="Y344" s="553" t="s">
        <v>54</v>
      </c>
      <c r="Z344" s="553"/>
      <c r="AA344" s="553"/>
      <c r="AB344" s="553"/>
      <c r="AC344" s="553"/>
      <c r="AD344" s="553"/>
      <c r="AE344" s="553"/>
      <c r="AF344" s="553"/>
      <c r="AG344" s="553"/>
      <c r="AH344" s="553"/>
      <c r="AI344" s="64"/>
      <c r="AJ344" s="64"/>
      <c r="AK344" s="65"/>
      <c r="AL344" s="554" t="s">
        <v>251</v>
      </c>
      <c r="AM344" s="554"/>
      <c r="AN344" s="555" t="s">
        <v>33</v>
      </c>
      <c r="AO344" s="555"/>
      <c r="AP344" s="555"/>
      <c r="AQ344" s="555"/>
      <c r="AR344" s="555"/>
      <c r="AS344" s="556"/>
      <c r="AT344" s="56"/>
      <c r="AU344" s="56"/>
      <c r="AW344" s="55"/>
      <c r="AX344" s="257"/>
      <c r="AY344" s="257"/>
      <c r="AZ344" s="257"/>
      <c r="BA344" s="257"/>
      <c r="BB344" s="257"/>
      <c r="BC344" s="257"/>
      <c r="BD344" s="209"/>
      <c r="BE344" s="209"/>
    </row>
    <row r="345" spans="2:65" s="33" customFormat="1" ht="13.5" customHeight="1">
      <c r="B345" s="532"/>
      <c r="C345" s="533"/>
      <c r="D345" s="533"/>
      <c r="E345" s="533"/>
      <c r="F345" s="533"/>
      <c r="G345" s="533"/>
      <c r="H345" s="533"/>
      <c r="I345" s="534"/>
      <c r="J345" s="532"/>
      <c r="K345" s="533"/>
      <c r="L345" s="533"/>
      <c r="M345" s="533"/>
      <c r="N345" s="539"/>
      <c r="O345" s="542"/>
      <c r="P345" s="533"/>
      <c r="Q345" s="533"/>
      <c r="R345" s="533"/>
      <c r="S345" s="533"/>
      <c r="T345" s="533"/>
      <c r="U345" s="534"/>
      <c r="V345" s="557" t="s">
        <v>7</v>
      </c>
      <c r="W345" s="558"/>
      <c r="X345" s="558"/>
      <c r="Y345" s="559"/>
      <c r="Z345" s="563" t="s">
        <v>16</v>
      </c>
      <c r="AA345" s="564"/>
      <c r="AB345" s="564"/>
      <c r="AC345" s="565"/>
      <c r="AD345" s="569" t="s">
        <v>17</v>
      </c>
      <c r="AE345" s="570"/>
      <c r="AF345" s="570"/>
      <c r="AG345" s="571"/>
      <c r="AH345" s="575" t="s">
        <v>114</v>
      </c>
      <c r="AI345" s="576"/>
      <c r="AJ345" s="576"/>
      <c r="AK345" s="577"/>
      <c r="AL345" s="581" t="s">
        <v>252</v>
      </c>
      <c r="AM345" s="581"/>
      <c r="AN345" s="583" t="s">
        <v>19</v>
      </c>
      <c r="AO345" s="584"/>
      <c r="AP345" s="584"/>
      <c r="AQ345" s="584"/>
      <c r="AR345" s="585"/>
      <c r="AS345" s="586"/>
      <c r="AT345" s="56"/>
      <c r="AU345" s="56"/>
      <c r="AW345" s="55"/>
      <c r="AX345" s="257"/>
      <c r="AY345" s="314" t="s">
        <v>278</v>
      </c>
      <c r="AZ345" s="314" t="s">
        <v>278</v>
      </c>
      <c r="BA345" s="314" t="s">
        <v>276</v>
      </c>
      <c r="BB345" s="751" t="s">
        <v>277</v>
      </c>
      <c r="BC345" s="752"/>
      <c r="BD345" s="209"/>
      <c r="BE345" s="209"/>
    </row>
    <row r="346" spans="2:65" s="33" customFormat="1" ht="13.5" customHeight="1">
      <c r="B346" s="535"/>
      <c r="C346" s="536"/>
      <c r="D346" s="536"/>
      <c r="E346" s="536"/>
      <c r="F346" s="536"/>
      <c r="G346" s="536"/>
      <c r="H346" s="536"/>
      <c r="I346" s="537"/>
      <c r="J346" s="535"/>
      <c r="K346" s="536"/>
      <c r="L346" s="536"/>
      <c r="M346" s="536"/>
      <c r="N346" s="540"/>
      <c r="O346" s="543"/>
      <c r="P346" s="536"/>
      <c r="Q346" s="536"/>
      <c r="R346" s="536"/>
      <c r="S346" s="536"/>
      <c r="T346" s="536"/>
      <c r="U346" s="537"/>
      <c r="V346" s="560"/>
      <c r="W346" s="561"/>
      <c r="X346" s="561"/>
      <c r="Y346" s="562"/>
      <c r="Z346" s="566"/>
      <c r="AA346" s="567"/>
      <c r="AB346" s="567"/>
      <c r="AC346" s="568"/>
      <c r="AD346" s="572"/>
      <c r="AE346" s="573"/>
      <c r="AF346" s="573"/>
      <c r="AG346" s="574"/>
      <c r="AH346" s="578"/>
      <c r="AI346" s="579"/>
      <c r="AJ346" s="579"/>
      <c r="AK346" s="580"/>
      <c r="AL346" s="582"/>
      <c r="AM346" s="582"/>
      <c r="AN346" s="587"/>
      <c r="AO346" s="587"/>
      <c r="AP346" s="587"/>
      <c r="AQ346" s="587"/>
      <c r="AR346" s="587"/>
      <c r="AS346" s="588"/>
      <c r="AT346" s="56"/>
      <c r="AU346" s="56"/>
      <c r="AW346" s="55"/>
      <c r="AX346" s="257"/>
      <c r="AY346" s="315"/>
      <c r="AZ346" s="316" t="s">
        <v>272</v>
      </c>
      <c r="BA346" s="316" t="s">
        <v>275</v>
      </c>
      <c r="BB346" s="317" t="s">
        <v>273</v>
      </c>
      <c r="BC346" s="316" t="s">
        <v>272</v>
      </c>
      <c r="BD346" s="209"/>
      <c r="BE346" s="209"/>
      <c r="BL346" s="209" t="s">
        <v>286</v>
      </c>
      <c r="BM346" s="209" t="s">
        <v>179</v>
      </c>
    </row>
    <row r="347" spans="2:65" s="33" customFormat="1" ht="18" customHeight="1">
      <c r="B347" s="489"/>
      <c r="C347" s="490"/>
      <c r="D347" s="490"/>
      <c r="E347" s="490"/>
      <c r="F347" s="490"/>
      <c r="G347" s="490"/>
      <c r="H347" s="490"/>
      <c r="I347" s="491"/>
      <c r="J347" s="489"/>
      <c r="K347" s="490"/>
      <c r="L347" s="490"/>
      <c r="M347" s="490"/>
      <c r="N347" s="495"/>
      <c r="O347" s="351"/>
      <c r="P347" s="366" t="s">
        <v>45</v>
      </c>
      <c r="Q347" s="349"/>
      <c r="R347" s="366" t="s">
        <v>46</v>
      </c>
      <c r="S347" s="168"/>
      <c r="T347" s="497" t="s">
        <v>20</v>
      </c>
      <c r="U347" s="498"/>
      <c r="V347" s="499"/>
      <c r="W347" s="500"/>
      <c r="X347" s="500"/>
      <c r="Y347" s="74" t="s">
        <v>8</v>
      </c>
      <c r="Z347" s="44"/>
      <c r="AA347" s="45"/>
      <c r="AB347" s="45"/>
      <c r="AC347" s="43" t="s">
        <v>8</v>
      </c>
      <c r="AD347" s="44"/>
      <c r="AE347" s="45"/>
      <c r="AF347" s="45"/>
      <c r="AG347" s="46" t="s">
        <v>8</v>
      </c>
      <c r="AH347" s="483">
        <f>IF(V347="賃金で算定",V348+Z348-AD348,0)</f>
        <v>0</v>
      </c>
      <c r="AI347" s="484"/>
      <c r="AJ347" s="484"/>
      <c r="AK347" s="485"/>
      <c r="AL347" s="78"/>
      <c r="AM347" s="79"/>
      <c r="AN347" s="486"/>
      <c r="AO347" s="487"/>
      <c r="AP347" s="487"/>
      <c r="AQ347" s="487"/>
      <c r="AR347" s="487"/>
      <c r="AS347" s="389" t="s">
        <v>8</v>
      </c>
      <c r="AT347" s="56"/>
      <c r="AU347" s="56"/>
      <c r="AV347" s="53" t="str">
        <f>IF(OR(O347="",Q347=""),"", IF(O347&lt;20,DATE(O347+118,Q347,IF(S347="",1,S347)),DATE(O347+88,Q347,IF(S347="",1,S347))))</f>
        <v/>
      </c>
      <c r="AW347" s="55" t="str">
        <f>IF(AV347&lt;=設定シート!C$15,"昔",IF(AV347&lt;=設定シート!E$15,"上",IF(AV347&lt;=設定シート!G$15,"中","下")))</f>
        <v>下</v>
      </c>
      <c r="AX347" s="257">
        <f>IF(AV347&lt;=設定シート!$E$36,5,IF(AV347&lt;=設定シート!$I$36,7,IF(AV347&lt;=設定シート!$M$36,9,11)))</f>
        <v>11</v>
      </c>
      <c r="AY347" s="320"/>
      <c r="AZ347" s="318"/>
      <c r="BA347" s="322">
        <f>AN347</f>
        <v>0</v>
      </c>
      <c r="BB347" s="318"/>
      <c r="BC347" s="318"/>
      <c r="BD347" s="209"/>
      <c r="BE347" s="209"/>
      <c r="BL347" s="1"/>
      <c r="BM347" s="1"/>
    </row>
    <row r="348" spans="2:65" s="33" customFormat="1" ht="18" customHeight="1">
      <c r="B348" s="492"/>
      <c r="C348" s="493"/>
      <c r="D348" s="493"/>
      <c r="E348" s="493"/>
      <c r="F348" s="493"/>
      <c r="G348" s="493"/>
      <c r="H348" s="493"/>
      <c r="I348" s="494"/>
      <c r="J348" s="492"/>
      <c r="K348" s="493"/>
      <c r="L348" s="493"/>
      <c r="M348" s="493"/>
      <c r="N348" s="496"/>
      <c r="O348" s="352"/>
      <c r="P348" s="367" t="s">
        <v>45</v>
      </c>
      <c r="Q348" s="350"/>
      <c r="R348" s="367" t="s">
        <v>46</v>
      </c>
      <c r="S348" s="171"/>
      <c r="T348" s="522" t="s">
        <v>21</v>
      </c>
      <c r="U348" s="523"/>
      <c r="V348" s="524"/>
      <c r="W348" s="525"/>
      <c r="X348" s="525"/>
      <c r="Y348" s="526"/>
      <c r="Z348" s="527"/>
      <c r="AA348" s="528"/>
      <c r="AB348" s="528"/>
      <c r="AC348" s="528"/>
      <c r="AD348" s="524">
        <v>0</v>
      </c>
      <c r="AE348" s="525"/>
      <c r="AF348" s="525"/>
      <c r="AG348" s="526"/>
      <c r="AH348" s="472">
        <f>IF(V347="賃金で算定",0,V348+Z348-AD348)</f>
        <v>0</v>
      </c>
      <c r="AI348" s="472"/>
      <c r="AJ348" s="472"/>
      <c r="AK348" s="473"/>
      <c r="AL348" s="479">
        <f>IF(V347="賃金で算定","賃金で算定",IF(OR(V348=0,$F365="",AV347=""),0,IF(AW347="昔",VLOOKUP($F365,労務比率,AX347,FALSE),IF(AW347="上",VLOOKUP($F365,労務比率,AX347,FALSE),IF(AW347="中",VLOOKUP($F365,労務比率,AX347,FALSE),VLOOKUP($F365,労務比率,AX347,FALSE))))))</f>
        <v>0</v>
      </c>
      <c r="AM348" s="480"/>
      <c r="AN348" s="481">
        <f>IF(V347="賃金で算定",0,INT(AH348*AL348/100))</f>
        <v>0</v>
      </c>
      <c r="AO348" s="482"/>
      <c r="AP348" s="482"/>
      <c r="AQ348" s="482"/>
      <c r="AR348" s="482"/>
      <c r="AS348" s="390"/>
      <c r="AT348" s="56"/>
      <c r="AU348" s="56"/>
      <c r="AV348" s="53"/>
      <c r="AW348" s="55"/>
      <c r="AX348" s="257"/>
      <c r="AY348" s="321">
        <f>AH348</f>
        <v>0</v>
      </c>
      <c r="AZ348" s="319">
        <f>IF(AV347&lt;=設定シート!C$85,AH348,IF(AND(AV347&gt;=設定シート!E$85,AV347&lt;=設定シート!G$85),AH348*105/108,AH348))</f>
        <v>0</v>
      </c>
      <c r="BA348" s="316"/>
      <c r="BB348" s="319">
        <f>IF($AL348="賃金で算定",0,INT(AY348*$AL348/100))</f>
        <v>0</v>
      </c>
      <c r="BC348" s="319">
        <f>IF(AY348=AZ348,BB348,AZ348*$AL348/100)</f>
        <v>0</v>
      </c>
      <c r="BD348" s="209"/>
      <c r="BE348" s="209"/>
      <c r="BL348" s="209">
        <f>IF(AY348=AZ348,0,1)</f>
        <v>0</v>
      </c>
      <c r="BM348" s="209" t="str">
        <f>IF(BL348=1,AL348,"")</f>
        <v/>
      </c>
    </row>
    <row r="349" spans="2:65" s="33" customFormat="1" ht="18" customHeight="1">
      <c r="B349" s="489"/>
      <c r="C349" s="490"/>
      <c r="D349" s="490"/>
      <c r="E349" s="490"/>
      <c r="F349" s="490"/>
      <c r="G349" s="490"/>
      <c r="H349" s="490"/>
      <c r="I349" s="491"/>
      <c r="J349" s="489"/>
      <c r="K349" s="490"/>
      <c r="L349" s="490"/>
      <c r="M349" s="490"/>
      <c r="N349" s="495"/>
      <c r="O349" s="351"/>
      <c r="P349" s="366" t="s">
        <v>45</v>
      </c>
      <c r="Q349" s="349"/>
      <c r="R349" s="366" t="s">
        <v>46</v>
      </c>
      <c r="S349" s="168"/>
      <c r="T349" s="497" t="s">
        <v>47</v>
      </c>
      <c r="U349" s="498"/>
      <c r="V349" s="499"/>
      <c r="W349" s="500"/>
      <c r="X349" s="500"/>
      <c r="Y349" s="75"/>
      <c r="Z349" s="40"/>
      <c r="AA349" s="41"/>
      <c r="AB349" s="41"/>
      <c r="AC349" s="42"/>
      <c r="AD349" s="40"/>
      <c r="AE349" s="41"/>
      <c r="AF349" s="41"/>
      <c r="AG349" s="47"/>
      <c r="AH349" s="483">
        <f>IF(V349="賃金で算定",V350+Z350-AD350,0)</f>
        <v>0</v>
      </c>
      <c r="AI349" s="484"/>
      <c r="AJ349" s="484"/>
      <c r="AK349" s="485"/>
      <c r="AL349" s="78"/>
      <c r="AM349" s="79"/>
      <c r="AN349" s="486"/>
      <c r="AO349" s="487"/>
      <c r="AP349" s="487"/>
      <c r="AQ349" s="487"/>
      <c r="AR349" s="487"/>
      <c r="AS349" s="369"/>
      <c r="AT349" s="56"/>
      <c r="AU349" s="56"/>
      <c r="AV349" s="53" t="str">
        <f>IF(OR(O349="",Q349=""),"", IF(O349&lt;20,DATE(O349+118,Q349,IF(S349="",1,S349)),DATE(O349+88,Q349,IF(S349="",1,S349))))</f>
        <v/>
      </c>
      <c r="AW349" s="55" t="str">
        <f>IF(AV349&lt;=設定シート!C$15,"昔",IF(AV349&lt;=設定シート!E$15,"上",IF(AV349&lt;=設定シート!G$15,"中","下")))</f>
        <v>下</v>
      </c>
      <c r="AX349" s="257">
        <f>IF(AV349&lt;=設定シート!$E$36,5,IF(AV349&lt;=設定シート!$I$36,7,IF(AV349&lt;=設定シート!$M$36,9,11)))</f>
        <v>11</v>
      </c>
      <c r="AY349" s="320"/>
      <c r="AZ349" s="318"/>
      <c r="BA349" s="322">
        <f t="shared" ref="BA349" si="177">AN349</f>
        <v>0</v>
      </c>
      <c r="BB349" s="318"/>
      <c r="BC349" s="318"/>
      <c r="BD349" s="209"/>
      <c r="BE349" s="209"/>
      <c r="BL349" s="209"/>
      <c r="BM349" s="209"/>
    </row>
    <row r="350" spans="2:65" s="33" customFormat="1" ht="18" customHeight="1">
      <c r="B350" s="492"/>
      <c r="C350" s="493"/>
      <c r="D350" s="493"/>
      <c r="E350" s="493"/>
      <c r="F350" s="493"/>
      <c r="G350" s="493"/>
      <c r="H350" s="493"/>
      <c r="I350" s="494"/>
      <c r="J350" s="492"/>
      <c r="K350" s="493"/>
      <c r="L350" s="493"/>
      <c r="M350" s="493"/>
      <c r="N350" s="496"/>
      <c r="O350" s="352"/>
      <c r="P350" s="367" t="s">
        <v>45</v>
      </c>
      <c r="Q350" s="350"/>
      <c r="R350" s="367" t="s">
        <v>46</v>
      </c>
      <c r="S350" s="171"/>
      <c r="T350" s="522" t="s">
        <v>48</v>
      </c>
      <c r="U350" s="523"/>
      <c r="V350" s="524"/>
      <c r="W350" s="525"/>
      <c r="X350" s="525"/>
      <c r="Y350" s="526"/>
      <c r="Z350" s="527"/>
      <c r="AA350" s="528"/>
      <c r="AB350" s="528"/>
      <c r="AC350" s="528"/>
      <c r="AD350" s="524">
        <v>0</v>
      </c>
      <c r="AE350" s="525"/>
      <c r="AF350" s="525"/>
      <c r="AG350" s="526"/>
      <c r="AH350" s="472">
        <f>IF(V349="賃金で算定",0,V350+Z350-AD350)</f>
        <v>0</v>
      </c>
      <c r="AI350" s="472"/>
      <c r="AJ350" s="472"/>
      <c r="AK350" s="473"/>
      <c r="AL350" s="479">
        <f>IF(V349="賃金で算定","賃金で算定",IF(OR(V350=0,$F365="",AV349=""),0,IF(AW349="昔",VLOOKUP($F365,労務比率,AX349,FALSE),IF(AW349="上",VLOOKUP($F365,労務比率,AX349,FALSE),IF(AW349="中",VLOOKUP($F365,労務比率,AX349,FALSE),VLOOKUP($F365,労務比率,AX349,FALSE))))))</f>
        <v>0</v>
      </c>
      <c r="AM350" s="480"/>
      <c r="AN350" s="481">
        <f>IF(V349="賃金で算定",0,INT(AH350*AL350/100))</f>
        <v>0</v>
      </c>
      <c r="AO350" s="482"/>
      <c r="AP350" s="482"/>
      <c r="AQ350" s="482"/>
      <c r="AR350" s="482"/>
      <c r="AS350" s="390"/>
      <c r="AT350" s="56"/>
      <c r="AU350" s="56"/>
      <c r="AV350" s="53"/>
      <c r="AW350" s="55"/>
      <c r="AX350" s="257"/>
      <c r="AY350" s="321">
        <f t="shared" ref="AY350" si="178">AH350</f>
        <v>0</v>
      </c>
      <c r="AZ350" s="319">
        <f>IF(AV349&lt;=設定シート!C$85,AH350,IF(AND(AV349&gt;=設定シート!E$85,AV349&lt;=設定シート!G$85),AH350*105/108,AH350))</f>
        <v>0</v>
      </c>
      <c r="BA350" s="316"/>
      <c r="BB350" s="319">
        <f t="shared" ref="BB350" si="179">IF($AL350="賃金で算定",0,INT(AY350*$AL350/100))</f>
        <v>0</v>
      </c>
      <c r="BC350" s="319">
        <f>IF(AY350=AZ350,BB350,AZ350*$AL350/100)</f>
        <v>0</v>
      </c>
      <c r="BD350" s="209"/>
      <c r="BE350" s="209"/>
      <c r="BL350" s="209">
        <f>IF(AY350=AZ350,0,1)</f>
        <v>0</v>
      </c>
      <c r="BM350" s="209" t="str">
        <f>IF(BL350=1,AL350,"")</f>
        <v/>
      </c>
    </row>
    <row r="351" spans="2:65" s="33" customFormat="1" ht="18" customHeight="1">
      <c r="B351" s="489"/>
      <c r="C351" s="490"/>
      <c r="D351" s="490"/>
      <c r="E351" s="490"/>
      <c r="F351" s="490"/>
      <c r="G351" s="490"/>
      <c r="H351" s="490"/>
      <c r="I351" s="491"/>
      <c r="J351" s="489"/>
      <c r="K351" s="490"/>
      <c r="L351" s="490"/>
      <c r="M351" s="490"/>
      <c r="N351" s="495"/>
      <c r="O351" s="351"/>
      <c r="P351" s="366" t="s">
        <v>45</v>
      </c>
      <c r="Q351" s="349"/>
      <c r="R351" s="366" t="s">
        <v>46</v>
      </c>
      <c r="S351" s="168"/>
      <c r="T351" s="497" t="s">
        <v>47</v>
      </c>
      <c r="U351" s="498"/>
      <c r="V351" s="499"/>
      <c r="W351" s="500"/>
      <c r="X351" s="500"/>
      <c r="Y351" s="75"/>
      <c r="Z351" s="40"/>
      <c r="AA351" s="41"/>
      <c r="AB351" s="41"/>
      <c r="AC351" s="42"/>
      <c r="AD351" s="40"/>
      <c r="AE351" s="41"/>
      <c r="AF351" s="41"/>
      <c r="AG351" s="47"/>
      <c r="AH351" s="483">
        <f>IF(V351="賃金で算定",V352+Z352-AD352,0)</f>
        <v>0</v>
      </c>
      <c r="AI351" s="484"/>
      <c r="AJ351" s="484"/>
      <c r="AK351" s="485"/>
      <c r="AL351" s="78"/>
      <c r="AM351" s="79"/>
      <c r="AN351" s="486"/>
      <c r="AO351" s="487"/>
      <c r="AP351" s="487"/>
      <c r="AQ351" s="487"/>
      <c r="AR351" s="487"/>
      <c r="AS351" s="369"/>
      <c r="AT351" s="56"/>
      <c r="AU351" s="56"/>
      <c r="AV351" s="53" t="str">
        <f>IF(OR(O351="",Q351=""),"", IF(O351&lt;20,DATE(O351+118,Q351,IF(S351="",1,S351)),DATE(O351+88,Q351,IF(S351="",1,S351))))</f>
        <v/>
      </c>
      <c r="AW351" s="55" t="str">
        <f>IF(AV351&lt;=設定シート!C$15,"昔",IF(AV351&lt;=設定シート!E$15,"上",IF(AV351&lt;=設定シート!G$15,"中","下")))</f>
        <v>下</v>
      </c>
      <c r="AX351" s="257">
        <f>IF(AV351&lt;=設定シート!$E$36,5,IF(AV351&lt;=設定シート!$I$36,7,IF(AV351&lt;=設定シート!$M$36,9,11)))</f>
        <v>11</v>
      </c>
      <c r="AY351" s="320"/>
      <c r="AZ351" s="318"/>
      <c r="BA351" s="322">
        <f t="shared" ref="BA351" si="180">AN351</f>
        <v>0</v>
      </c>
      <c r="BB351" s="318"/>
      <c r="BC351" s="318"/>
      <c r="BD351" s="209"/>
      <c r="BE351" s="209"/>
      <c r="BL351" s="1"/>
      <c r="BM351" s="1"/>
    </row>
    <row r="352" spans="2:65" s="33" customFormat="1" ht="18" customHeight="1">
      <c r="B352" s="492"/>
      <c r="C352" s="493"/>
      <c r="D352" s="493"/>
      <c r="E352" s="493"/>
      <c r="F352" s="493"/>
      <c r="G352" s="493"/>
      <c r="H352" s="493"/>
      <c r="I352" s="494"/>
      <c r="J352" s="492"/>
      <c r="K352" s="493"/>
      <c r="L352" s="493"/>
      <c r="M352" s="493"/>
      <c r="N352" s="496"/>
      <c r="O352" s="352"/>
      <c r="P352" s="367" t="s">
        <v>45</v>
      </c>
      <c r="Q352" s="350"/>
      <c r="R352" s="367" t="s">
        <v>46</v>
      </c>
      <c r="S352" s="171"/>
      <c r="T352" s="522" t="s">
        <v>48</v>
      </c>
      <c r="U352" s="523"/>
      <c r="V352" s="524"/>
      <c r="W352" s="525"/>
      <c r="X352" s="525"/>
      <c r="Y352" s="526"/>
      <c r="Z352" s="524"/>
      <c r="AA352" s="525"/>
      <c r="AB352" s="525"/>
      <c r="AC352" s="525"/>
      <c r="AD352" s="524">
        <v>0</v>
      </c>
      <c r="AE352" s="525"/>
      <c r="AF352" s="525"/>
      <c r="AG352" s="526"/>
      <c r="AH352" s="472">
        <f>IF(V351="賃金で算定",0,V352+Z352-AD352)</f>
        <v>0</v>
      </c>
      <c r="AI352" s="472"/>
      <c r="AJ352" s="472"/>
      <c r="AK352" s="473"/>
      <c r="AL352" s="479">
        <f>IF(V351="賃金で算定","賃金で算定",IF(OR(V352=0,$F365="",AV351=""),0,IF(AW351="昔",VLOOKUP($F365,労務比率,AX351,FALSE),IF(AW351="上",VLOOKUP($F365,労務比率,AX351,FALSE),IF(AW351="中",VLOOKUP($F365,労務比率,AX351,FALSE),VLOOKUP($F365,労務比率,AX351,FALSE))))))</f>
        <v>0</v>
      </c>
      <c r="AM352" s="480"/>
      <c r="AN352" s="481">
        <f>IF(V351="賃金で算定",0,INT(AH352*AL352/100))</f>
        <v>0</v>
      </c>
      <c r="AO352" s="482"/>
      <c r="AP352" s="482"/>
      <c r="AQ352" s="482"/>
      <c r="AR352" s="482"/>
      <c r="AS352" s="390"/>
      <c r="AT352" s="56"/>
      <c r="AU352" s="56"/>
      <c r="AV352" s="53"/>
      <c r="AW352" s="55"/>
      <c r="AX352" s="257"/>
      <c r="AY352" s="321">
        <f t="shared" ref="AY352" si="181">AH352</f>
        <v>0</v>
      </c>
      <c r="AZ352" s="319">
        <f>IF(AV351&lt;=設定シート!C$85,AH352,IF(AND(AV351&gt;=設定シート!E$85,AV351&lt;=設定シート!G$85),AH352*105/108,AH352))</f>
        <v>0</v>
      </c>
      <c r="BA352" s="316"/>
      <c r="BB352" s="319">
        <f t="shared" ref="BB352" si="182">IF($AL352="賃金で算定",0,INT(AY352*$AL352/100))</f>
        <v>0</v>
      </c>
      <c r="BC352" s="319">
        <f>IF(AY352=AZ352,BB352,AZ352*$AL352/100)</f>
        <v>0</v>
      </c>
      <c r="BD352" s="209"/>
      <c r="BE352" s="209"/>
      <c r="BL352" s="209">
        <f>IF(AY352=AZ352,0,1)</f>
        <v>0</v>
      </c>
      <c r="BM352" s="209" t="str">
        <f>IF(BL352=1,AL352,"")</f>
        <v/>
      </c>
    </row>
    <row r="353" spans="2:65" s="33" customFormat="1" ht="18" customHeight="1">
      <c r="B353" s="489"/>
      <c r="C353" s="490"/>
      <c r="D353" s="490"/>
      <c r="E353" s="490"/>
      <c r="F353" s="490"/>
      <c r="G353" s="490"/>
      <c r="H353" s="490"/>
      <c r="I353" s="491"/>
      <c r="J353" s="489"/>
      <c r="K353" s="490"/>
      <c r="L353" s="490"/>
      <c r="M353" s="490"/>
      <c r="N353" s="495"/>
      <c r="O353" s="351"/>
      <c r="P353" s="366" t="s">
        <v>45</v>
      </c>
      <c r="Q353" s="349"/>
      <c r="R353" s="366" t="s">
        <v>46</v>
      </c>
      <c r="S353" s="168"/>
      <c r="T353" s="497" t="s">
        <v>20</v>
      </c>
      <c r="U353" s="498"/>
      <c r="V353" s="499"/>
      <c r="W353" s="500"/>
      <c r="X353" s="500"/>
      <c r="Y353" s="76"/>
      <c r="Z353" s="36"/>
      <c r="AA353" s="37"/>
      <c r="AB353" s="37"/>
      <c r="AC353" s="48"/>
      <c r="AD353" s="36"/>
      <c r="AE353" s="37"/>
      <c r="AF353" s="37"/>
      <c r="AG353" s="49"/>
      <c r="AH353" s="483">
        <f>IF(V353="賃金で算定",V354+Z354-AD354,0)</f>
        <v>0</v>
      </c>
      <c r="AI353" s="484"/>
      <c r="AJ353" s="484"/>
      <c r="AK353" s="485"/>
      <c r="AL353" s="78"/>
      <c r="AM353" s="79"/>
      <c r="AN353" s="486"/>
      <c r="AO353" s="487"/>
      <c r="AP353" s="487"/>
      <c r="AQ353" s="487"/>
      <c r="AR353" s="487"/>
      <c r="AS353" s="369"/>
      <c r="AT353" s="56"/>
      <c r="AU353" s="56"/>
      <c r="AV353" s="53" t="str">
        <f>IF(OR(O353="",Q353=""),"", IF(O353&lt;20,DATE(O353+118,Q353,IF(S353="",1,S353)),DATE(O353+88,Q353,IF(S353="",1,S353))))</f>
        <v/>
      </c>
      <c r="AW353" s="55" t="str">
        <f>IF(AV353&lt;=設定シート!C$15,"昔",IF(AV353&lt;=設定シート!E$15,"上",IF(AV353&lt;=設定シート!G$15,"中","下")))</f>
        <v>下</v>
      </c>
      <c r="AX353" s="257">
        <f>IF(AV353&lt;=設定シート!$E$36,5,IF(AV353&lt;=設定シート!$I$36,7,IF(AV353&lt;=設定シート!$M$36,9,11)))</f>
        <v>11</v>
      </c>
      <c r="AY353" s="320"/>
      <c r="AZ353" s="318"/>
      <c r="BA353" s="322">
        <f t="shared" ref="BA353" si="183">AN353</f>
        <v>0</v>
      </c>
      <c r="BB353" s="318"/>
      <c r="BC353" s="318"/>
      <c r="BD353" s="209"/>
      <c r="BE353" s="209"/>
      <c r="BL353" s="1"/>
      <c r="BM353" s="1"/>
    </row>
    <row r="354" spans="2:65" s="33" customFormat="1" ht="18" customHeight="1">
      <c r="B354" s="492"/>
      <c r="C354" s="493"/>
      <c r="D354" s="493"/>
      <c r="E354" s="493"/>
      <c r="F354" s="493"/>
      <c r="G354" s="493"/>
      <c r="H354" s="493"/>
      <c r="I354" s="494"/>
      <c r="J354" s="492"/>
      <c r="K354" s="493"/>
      <c r="L354" s="493"/>
      <c r="M354" s="493"/>
      <c r="N354" s="496"/>
      <c r="O354" s="352"/>
      <c r="P354" s="367" t="s">
        <v>45</v>
      </c>
      <c r="Q354" s="350"/>
      <c r="R354" s="367" t="s">
        <v>46</v>
      </c>
      <c r="S354" s="171"/>
      <c r="T354" s="522" t="s">
        <v>21</v>
      </c>
      <c r="U354" s="523"/>
      <c r="V354" s="524"/>
      <c r="W354" s="525"/>
      <c r="X354" s="525"/>
      <c r="Y354" s="526"/>
      <c r="Z354" s="527"/>
      <c r="AA354" s="528"/>
      <c r="AB354" s="528"/>
      <c r="AC354" s="528"/>
      <c r="AD354" s="524">
        <v>0</v>
      </c>
      <c r="AE354" s="525"/>
      <c r="AF354" s="525"/>
      <c r="AG354" s="526"/>
      <c r="AH354" s="472">
        <f>IF(V353="賃金で算定",0,V354+Z354-AD354)</f>
        <v>0</v>
      </c>
      <c r="AI354" s="472"/>
      <c r="AJ354" s="472"/>
      <c r="AK354" s="473"/>
      <c r="AL354" s="479">
        <f>IF(V353="賃金で算定","賃金で算定",IF(OR(V354=0,$F365="",AV353=""),0,IF(AW353="昔",VLOOKUP($F365,労務比率,AX353,FALSE),IF(AW353="上",VLOOKUP($F365,労務比率,AX353,FALSE),IF(AW353="中",VLOOKUP($F365,労務比率,AX353,FALSE),VLOOKUP($F365,労務比率,AX353,FALSE))))))</f>
        <v>0</v>
      </c>
      <c r="AM354" s="480"/>
      <c r="AN354" s="481">
        <f>IF(V353="賃金で算定",0,INT(AH354*AL354/100))</f>
        <v>0</v>
      </c>
      <c r="AO354" s="482"/>
      <c r="AP354" s="482"/>
      <c r="AQ354" s="482"/>
      <c r="AR354" s="482"/>
      <c r="AS354" s="390"/>
      <c r="AT354" s="56"/>
      <c r="AU354" s="56"/>
      <c r="AV354" s="53"/>
      <c r="AW354" s="55"/>
      <c r="AX354" s="257"/>
      <c r="AY354" s="321">
        <f t="shared" ref="AY354" si="184">AH354</f>
        <v>0</v>
      </c>
      <c r="AZ354" s="319">
        <f>IF(AV353&lt;=設定シート!C$85,AH354,IF(AND(AV353&gt;=設定シート!E$85,AV353&lt;=設定シート!G$85),AH354*105/108,AH354))</f>
        <v>0</v>
      </c>
      <c r="BA354" s="316"/>
      <c r="BB354" s="319">
        <f t="shared" ref="BB354" si="185">IF($AL354="賃金で算定",0,INT(AY354*$AL354/100))</f>
        <v>0</v>
      </c>
      <c r="BC354" s="319">
        <f>IF(AY354=AZ354,BB354,AZ354*$AL354/100)</f>
        <v>0</v>
      </c>
      <c r="BD354" s="209"/>
      <c r="BE354" s="209"/>
      <c r="BL354" s="209">
        <f>IF(AY354=AZ354,0,1)</f>
        <v>0</v>
      </c>
      <c r="BM354" s="209" t="str">
        <f>IF(BL354=1,AL354,"")</f>
        <v/>
      </c>
    </row>
    <row r="355" spans="2:65" s="33" customFormat="1" ht="18" customHeight="1">
      <c r="B355" s="489"/>
      <c r="C355" s="490"/>
      <c r="D355" s="490"/>
      <c r="E355" s="490"/>
      <c r="F355" s="490"/>
      <c r="G355" s="490"/>
      <c r="H355" s="490"/>
      <c r="I355" s="491"/>
      <c r="J355" s="489"/>
      <c r="K355" s="490"/>
      <c r="L355" s="490"/>
      <c r="M355" s="490"/>
      <c r="N355" s="495"/>
      <c r="O355" s="351"/>
      <c r="P355" s="366" t="s">
        <v>45</v>
      </c>
      <c r="Q355" s="349"/>
      <c r="R355" s="366" t="s">
        <v>46</v>
      </c>
      <c r="S355" s="168"/>
      <c r="T355" s="497" t="s">
        <v>47</v>
      </c>
      <c r="U355" s="498"/>
      <c r="V355" s="499"/>
      <c r="W355" s="500"/>
      <c r="X355" s="500"/>
      <c r="Y355" s="75"/>
      <c r="Z355" s="40"/>
      <c r="AA355" s="41"/>
      <c r="AB355" s="41"/>
      <c r="AC355" s="42"/>
      <c r="AD355" s="40"/>
      <c r="AE355" s="41"/>
      <c r="AF355" s="41"/>
      <c r="AG355" s="47"/>
      <c r="AH355" s="483">
        <f>IF(V355="賃金で算定",V356+Z356-AD356,0)</f>
        <v>0</v>
      </c>
      <c r="AI355" s="484"/>
      <c r="AJ355" s="484"/>
      <c r="AK355" s="485"/>
      <c r="AL355" s="78"/>
      <c r="AM355" s="79"/>
      <c r="AN355" s="486"/>
      <c r="AO355" s="487"/>
      <c r="AP355" s="487"/>
      <c r="AQ355" s="487"/>
      <c r="AR355" s="487"/>
      <c r="AS355" s="369"/>
      <c r="AT355" s="56"/>
      <c r="AU355" s="56"/>
      <c r="AV355" s="53" t="str">
        <f>IF(OR(O355="",Q355=""),"", IF(O355&lt;20,DATE(O355+118,Q355,IF(S355="",1,S355)),DATE(O355+88,Q355,IF(S355="",1,S355))))</f>
        <v/>
      </c>
      <c r="AW355" s="55" t="str">
        <f>IF(AV355&lt;=設定シート!C$15,"昔",IF(AV355&lt;=設定シート!E$15,"上",IF(AV355&lt;=設定シート!G$15,"中","下")))</f>
        <v>下</v>
      </c>
      <c r="AX355" s="257">
        <f>IF(AV355&lt;=設定シート!$E$36,5,IF(AV355&lt;=設定シート!$I$36,7,IF(AV355&lt;=設定シート!$M$36,9,11)))</f>
        <v>11</v>
      </c>
      <c r="AY355" s="320"/>
      <c r="AZ355" s="318"/>
      <c r="BA355" s="322">
        <f t="shared" ref="BA355" si="186">AN355</f>
        <v>0</v>
      </c>
      <c r="BB355" s="318"/>
      <c r="BC355" s="318"/>
      <c r="BD355" s="209"/>
      <c r="BE355" s="209"/>
      <c r="BL355" s="1"/>
      <c r="BM355" s="1"/>
    </row>
    <row r="356" spans="2:65" s="33" customFormat="1" ht="18" customHeight="1">
      <c r="B356" s="492"/>
      <c r="C356" s="493"/>
      <c r="D356" s="493"/>
      <c r="E356" s="493"/>
      <c r="F356" s="493"/>
      <c r="G356" s="493"/>
      <c r="H356" s="493"/>
      <c r="I356" s="494"/>
      <c r="J356" s="492"/>
      <c r="K356" s="493"/>
      <c r="L356" s="493"/>
      <c r="M356" s="493"/>
      <c r="N356" s="496"/>
      <c r="O356" s="352"/>
      <c r="P356" s="367" t="s">
        <v>45</v>
      </c>
      <c r="Q356" s="350"/>
      <c r="R356" s="367" t="s">
        <v>46</v>
      </c>
      <c r="S356" s="171"/>
      <c r="T356" s="522" t="s">
        <v>48</v>
      </c>
      <c r="U356" s="523"/>
      <c r="V356" s="524"/>
      <c r="W356" s="525"/>
      <c r="X356" s="525"/>
      <c r="Y356" s="526"/>
      <c r="Z356" s="524"/>
      <c r="AA356" s="525"/>
      <c r="AB356" s="525"/>
      <c r="AC356" s="525"/>
      <c r="AD356" s="524">
        <v>0</v>
      </c>
      <c r="AE356" s="525"/>
      <c r="AF356" s="525"/>
      <c r="AG356" s="526"/>
      <c r="AH356" s="472">
        <f>IF(V355="賃金で算定",0,V356+Z356-AD356)</f>
        <v>0</v>
      </c>
      <c r="AI356" s="472"/>
      <c r="AJ356" s="472"/>
      <c r="AK356" s="473"/>
      <c r="AL356" s="479">
        <f>IF(V355="賃金で算定","賃金で算定",IF(OR(V356=0,$F365="",AV355=""),0,IF(AW355="昔",VLOOKUP($F365,労務比率,AX355,FALSE),IF(AW355="上",VLOOKUP($F365,労務比率,AX355,FALSE),IF(AW355="中",VLOOKUP($F365,労務比率,AX355,FALSE),VLOOKUP($F365,労務比率,AX355,FALSE))))))</f>
        <v>0</v>
      </c>
      <c r="AM356" s="480"/>
      <c r="AN356" s="481">
        <f>IF(V355="賃金で算定",0,INT(AH356*AL356/100))</f>
        <v>0</v>
      </c>
      <c r="AO356" s="482"/>
      <c r="AP356" s="482"/>
      <c r="AQ356" s="482"/>
      <c r="AR356" s="482"/>
      <c r="AS356" s="390"/>
      <c r="AT356" s="56"/>
      <c r="AU356" s="56"/>
      <c r="AV356" s="53"/>
      <c r="AW356" s="55"/>
      <c r="AX356" s="257"/>
      <c r="AY356" s="321">
        <f t="shared" ref="AY356" si="187">AH356</f>
        <v>0</v>
      </c>
      <c r="AZ356" s="319">
        <f>IF(AV355&lt;=設定シート!C$85,AH356,IF(AND(AV355&gt;=設定シート!E$85,AV355&lt;=設定シート!G$85),AH356*105/108,AH356))</f>
        <v>0</v>
      </c>
      <c r="BA356" s="316"/>
      <c r="BB356" s="319">
        <f t="shared" ref="BB356" si="188">IF($AL356="賃金で算定",0,INT(AY356*$AL356/100))</f>
        <v>0</v>
      </c>
      <c r="BC356" s="319">
        <f>IF(AY356=AZ356,BB356,AZ356*$AL356/100)</f>
        <v>0</v>
      </c>
      <c r="BD356" s="209"/>
      <c r="BE356" s="209"/>
      <c r="BL356" s="209">
        <f>IF(AY356=AZ356,0,1)</f>
        <v>0</v>
      </c>
      <c r="BM356" s="209" t="str">
        <f>IF(BL356=1,AL356,"")</f>
        <v/>
      </c>
    </row>
    <row r="357" spans="2:65" s="33" customFormat="1" ht="18" customHeight="1">
      <c r="B357" s="489"/>
      <c r="C357" s="490"/>
      <c r="D357" s="490"/>
      <c r="E357" s="490"/>
      <c r="F357" s="490"/>
      <c r="G357" s="490"/>
      <c r="H357" s="490"/>
      <c r="I357" s="491"/>
      <c r="J357" s="489"/>
      <c r="K357" s="490"/>
      <c r="L357" s="490"/>
      <c r="M357" s="490"/>
      <c r="N357" s="495"/>
      <c r="O357" s="351"/>
      <c r="P357" s="366" t="s">
        <v>45</v>
      </c>
      <c r="Q357" s="349"/>
      <c r="R357" s="366" t="s">
        <v>46</v>
      </c>
      <c r="S357" s="168"/>
      <c r="T357" s="497" t="s">
        <v>47</v>
      </c>
      <c r="U357" s="498"/>
      <c r="V357" s="499"/>
      <c r="W357" s="500"/>
      <c r="X357" s="500"/>
      <c r="Y357" s="75"/>
      <c r="Z357" s="40"/>
      <c r="AA357" s="41"/>
      <c r="AB357" s="41"/>
      <c r="AC357" s="42"/>
      <c r="AD357" s="40"/>
      <c r="AE357" s="41"/>
      <c r="AF357" s="41"/>
      <c r="AG357" s="47"/>
      <c r="AH357" s="483">
        <f>IF(V357="賃金で算定",V358+Z358-AD358,0)</f>
        <v>0</v>
      </c>
      <c r="AI357" s="484"/>
      <c r="AJ357" s="484"/>
      <c r="AK357" s="485"/>
      <c r="AL357" s="78"/>
      <c r="AM357" s="79"/>
      <c r="AN357" s="486"/>
      <c r="AO357" s="487"/>
      <c r="AP357" s="487"/>
      <c r="AQ357" s="487"/>
      <c r="AR357" s="487"/>
      <c r="AS357" s="369"/>
      <c r="AT357" s="56"/>
      <c r="AU357" s="56"/>
      <c r="AV357" s="53" t="str">
        <f>IF(OR(O357="",Q357=""),"", IF(O357&lt;20,DATE(O357+118,Q357,IF(S357="",1,S357)),DATE(O357+88,Q357,IF(S357="",1,S357))))</f>
        <v/>
      </c>
      <c r="AW357" s="55" t="str">
        <f>IF(AV357&lt;=設定シート!C$15,"昔",IF(AV357&lt;=設定シート!E$15,"上",IF(AV357&lt;=設定シート!G$15,"中","下")))</f>
        <v>下</v>
      </c>
      <c r="AX357" s="257">
        <f>IF(AV357&lt;=設定シート!$E$36,5,IF(AV357&lt;=設定シート!$I$36,7,IF(AV357&lt;=設定シート!$M$36,9,11)))</f>
        <v>11</v>
      </c>
      <c r="AY357" s="320"/>
      <c r="AZ357" s="318"/>
      <c r="BA357" s="322">
        <f t="shared" ref="BA357" si="189">AN357</f>
        <v>0</v>
      </c>
      <c r="BB357" s="318"/>
      <c r="BC357" s="318"/>
      <c r="BD357" s="209"/>
      <c r="BE357" s="209"/>
      <c r="BL357" s="1"/>
      <c r="BM357" s="1"/>
    </row>
    <row r="358" spans="2:65" s="33" customFormat="1" ht="18" customHeight="1">
      <c r="B358" s="492"/>
      <c r="C358" s="493"/>
      <c r="D358" s="493"/>
      <c r="E358" s="493"/>
      <c r="F358" s="493"/>
      <c r="G358" s="493"/>
      <c r="H358" s="493"/>
      <c r="I358" s="494"/>
      <c r="J358" s="492"/>
      <c r="K358" s="493"/>
      <c r="L358" s="493"/>
      <c r="M358" s="493"/>
      <c r="N358" s="496"/>
      <c r="O358" s="352"/>
      <c r="P358" s="367" t="s">
        <v>45</v>
      </c>
      <c r="Q358" s="350"/>
      <c r="R358" s="367" t="s">
        <v>46</v>
      </c>
      <c r="S358" s="171"/>
      <c r="T358" s="522" t="s">
        <v>48</v>
      </c>
      <c r="U358" s="523"/>
      <c r="V358" s="524"/>
      <c r="W358" s="525"/>
      <c r="X358" s="525"/>
      <c r="Y358" s="526"/>
      <c r="Z358" s="524"/>
      <c r="AA358" s="525"/>
      <c r="AB358" s="525"/>
      <c r="AC358" s="525"/>
      <c r="AD358" s="524">
        <v>0</v>
      </c>
      <c r="AE358" s="525"/>
      <c r="AF358" s="525"/>
      <c r="AG358" s="526"/>
      <c r="AH358" s="472">
        <f>IF(V357="賃金で算定",0,V358+Z358-AD358)</f>
        <v>0</v>
      </c>
      <c r="AI358" s="472"/>
      <c r="AJ358" s="472"/>
      <c r="AK358" s="473"/>
      <c r="AL358" s="479">
        <f>IF(V357="賃金で算定","賃金で算定",IF(OR(V358=0,$F365="",AV357=""),0,IF(AW357="昔",VLOOKUP($F365,労務比率,AX357,FALSE),IF(AW357="上",VLOOKUP($F365,労務比率,AX357,FALSE),IF(AW357="中",VLOOKUP($F365,労務比率,AX357,FALSE),VLOOKUP($F365,労務比率,AX357,FALSE))))))</f>
        <v>0</v>
      </c>
      <c r="AM358" s="480"/>
      <c r="AN358" s="481">
        <f>IF(V357="賃金で算定",0,INT(AH358*AL358/100))</f>
        <v>0</v>
      </c>
      <c r="AO358" s="482"/>
      <c r="AP358" s="482"/>
      <c r="AQ358" s="482"/>
      <c r="AR358" s="482"/>
      <c r="AS358" s="390"/>
      <c r="AT358" s="56"/>
      <c r="AU358" s="56"/>
      <c r="AV358" s="53"/>
      <c r="AW358" s="55"/>
      <c r="AX358" s="257"/>
      <c r="AY358" s="321">
        <f t="shared" ref="AY358" si="190">AH358</f>
        <v>0</v>
      </c>
      <c r="AZ358" s="319">
        <f>IF(AV357&lt;=設定シート!C$85,AH358,IF(AND(AV357&gt;=設定シート!E$85,AV357&lt;=設定シート!G$85),AH358*105/108,AH358))</f>
        <v>0</v>
      </c>
      <c r="BA358" s="316"/>
      <c r="BB358" s="319">
        <f t="shared" ref="BB358" si="191">IF($AL358="賃金で算定",0,INT(AY358*$AL358/100))</f>
        <v>0</v>
      </c>
      <c r="BC358" s="319">
        <f>IF(AY358=AZ358,BB358,AZ358*$AL358/100)</f>
        <v>0</v>
      </c>
      <c r="BD358" s="209"/>
      <c r="BE358" s="209"/>
      <c r="BL358" s="209">
        <f>IF(AY358=AZ358,0,1)</f>
        <v>0</v>
      </c>
      <c r="BM358" s="209" t="str">
        <f>IF(BL358=1,AL358,"")</f>
        <v/>
      </c>
    </row>
    <row r="359" spans="2:65" s="33" customFormat="1" ht="18" customHeight="1">
      <c r="B359" s="489"/>
      <c r="C359" s="490"/>
      <c r="D359" s="490"/>
      <c r="E359" s="490"/>
      <c r="F359" s="490"/>
      <c r="G359" s="490"/>
      <c r="H359" s="490"/>
      <c r="I359" s="491"/>
      <c r="J359" s="489"/>
      <c r="K359" s="490"/>
      <c r="L359" s="490"/>
      <c r="M359" s="490"/>
      <c r="N359" s="495"/>
      <c r="O359" s="351"/>
      <c r="P359" s="366" t="s">
        <v>45</v>
      </c>
      <c r="Q359" s="349"/>
      <c r="R359" s="366" t="s">
        <v>46</v>
      </c>
      <c r="S359" s="168"/>
      <c r="T359" s="497" t="s">
        <v>20</v>
      </c>
      <c r="U359" s="498"/>
      <c r="V359" s="499"/>
      <c r="W359" s="500"/>
      <c r="X359" s="500"/>
      <c r="Y359" s="75"/>
      <c r="Z359" s="40"/>
      <c r="AA359" s="41"/>
      <c r="AB359" s="41"/>
      <c r="AC359" s="42"/>
      <c r="AD359" s="40"/>
      <c r="AE359" s="41"/>
      <c r="AF359" s="41"/>
      <c r="AG359" s="47"/>
      <c r="AH359" s="483">
        <f>IF(V359="賃金で算定",V360+Z360-AD360,0)</f>
        <v>0</v>
      </c>
      <c r="AI359" s="484"/>
      <c r="AJ359" s="484"/>
      <c r="AK359" s="485"/>
      <c r="AL359" s="78"/>
      <c r="AM359" s="79"/>
      <c r="AN359" s="486"/>
      <c r="AO359" s="487"/>
      <c r="AP359" s="487"/>
      <c r="AQ359" s="487"/>
      <c r="AR359" s="487"/>
      <c r="AS359" s="369"/>
      <c r="AT359" s="56"/>
      <c r="AU359" s="56"/>
      <c r="AV359" s="53" t="str">
        <f>IF(OR(O359="",Q359=""),"", IF(O359&lt;20,DATE(O359+118,Q359,IF(S359="",1,S359)),DATE(O359+88,Q359,IF(S359="",1,S359))))</f>
        <v/>
      </c>
      <c r="AW359" s="55" t="str">
        <f>IF(AV359&lt;=設定シート!C$15,"昔",IF(AV359&lt;=設定シート!E$15,"上",IF(AV359&lt;=設定シート!G$15,"中","下")))</f>
        <v>下</v>
      </c>
      <c r="AX359" s="257">
        <f>IF(AV359&lt;=設定シート!$E$36,5,IF(AV359&lt;=設定シート!$I$36,7,IF(AV359&lt;=設定シート!$M$36,9,11)))</f>
        <v>11</v>
      </c>
      <c r="AY359" s="320"/>
      <c r="AZ359" s="318"/>
      <c r="BA359" s="322">
        <f t="shared" ref="BA359" si="192">AN359</f>
        <v>0</v>
      </c>
      <c r="BB359" s="318"/>
      <c r="BC359" s="318"/>
      <c r="BD359" s="209"/>
      <c r="BE359" s="209"/>
      <c r="BL359" s="1"/>
      <c r="BM359" s="1"/>
    </row>
    <row r="360" spans="2:65" s="33" customFormat="1" ht="18" customHeight="1">
      <c r="B360" s="492"/>
      <c r="C360" s="493"/>
      <c r="D360" s="493"/>
      <c r="E360" s="493"/>
      <c r="F360" s="493"/>
      <c r="G360" s="493"/>
      <c r="H360" s="493"/>
      <c r="I360" s="494"/>
      <c r="J360" s="492"/>
      <c r="K360" s="493"/>
      <c r="L360" s="493"/>
      <c r="M360" s="493"/>
      <c r="N360" s="496"/>
      <c r="O360" s="352"/>
      <c r="P360" s="367" t="s">
        <v>45</v>
      </c>
      <c r="Q360" s="350"/>
      <c r="R360" s="367" t="s">
        <v>46</v>
      </c>
      <c r="S360" s="171"/>
      <c r="T360" s="522" t="s">
        <v>21</v>
      </c>
      <c r="U360" s="523"/>
      <c r="V360" s="524"/>
      <c r="W360" s="525"/>
      <c r="X360" s="525"/>
      <c r="Y360" s="526"/>
      <c r="Z360" s="524"/>
      <c r="AA360" s="525"/>
      <c r="AB360" s="525"/>
      <c r="AC360" s="525"/>
      <c r="AD360" s="524">
        <v>0</v>
      </c>
      <c r="AE360" s="525"/>
      <c r="AF360" s="525"/>
      <c r="AG360" s="526"/>
      <c r="AH360" s="472">
        <f>IF(V359="賃金で算定",0,V360+Z360-AD360)</f>
        <v>0</v>
      </c>
      <c r="AI360" s="472"/>
      <c r="AJ360" s="472"/>
      <c r="AK360" s="473"/>
      <c r="AL360" s="479">
        <f>IF(V359="賃金で算定","賃金で算定",IF(OR(V360=0,$F365="",AV359=""),0,IF(AW359="昔",VLOOKUP($F365,労務比率,AX359,FALSE),IF(AW359="上",VLOOKUP($F365,労務比率,AX359,FALSE),IF(AW359="中",VLOOKUP($F365,労務比率,AX359,FALSE),VLOOKUP($F365,労務比率,AX359,FALSE))))))</f>
        <v>0</v>
      </c>
      <c r="AM360" s="480"/>
      <c r="AN360" s="481">
        <f>IF(V359="賃金で算定",0,INT(AH360*AL360/100))</f>
        <v>0</v>
      </c>
      <c r="AO360" s="482"/>
      <c r="AP360" s="482"/>
      <c r="AQ360" s="482"/>
      <c r="AR360" s="482"/>
      <c r="AS360" s="390"/>
      <c r="AT360" s="56"/>
      <c r="AU360" s="56"/>
      <c r="AV360" s="53"/>
      <c r="AW360" s="55"/>
      <c r="AX360" s="257"/>
      <c r="AY360" s="321">
        <f t="shared" ref="AY360" si="193">AH360</f>
        <v>0</v>
      </c>
      <c r="AZ360" s="319">
        <f>IF(AV359&lt;=設定シート!C$85,AH360,IF(AND(AV359&gt;=設定シート!E$85,AV359&lt;=設定シート!G$85),AH360*105/108,AH360))</f>
        <v>0</v>
      </c>
      <c r="BA360" s="316"/>
      <c r="BB360" s="319">
        <f t="shared" ref="BB360" si="194">IF($AL360="賃金で算定",0,INT(AY360*$AL360/100))</f>
        <v>0</v>
      </c>
      <c r="BC360" s="319">
        <f>IF(AY360=AZ360,BB360,AZ360*$AL360/100)</f>
        <v>0</v>
      </c>
      <c r="BD360" s="209"/>
      <c r="BE360" s="209"/>
      <c r="BL360" s="209">
        <f>IF(AY360=AZ360,0,1)</f>
        <v>0</v>
      </c>
      <c r="BM360" s="209" t="str">
        <f>IF(BL360=1,AL360,"")</f>
        <v/>
      </c>
    </row>
    <row r="361" spans="2:65" s="33" customFormat="1" ht="18" customHeight="1">
      <c r="B361" s="489"/>
      <c r="C361" s="490"/>
      <c r="D361" s="490"/>
      <c r="E361" s="490"/>
      <c r="F361" s="490"/>
      <c r="G361" s="490"/>
      <c r="H361" s="490"/>
      <c r="I361" s="491"/>
      <c r="J361" s="489"/>
      <c r="K361" s="490"/>
      <c r="L361" s="490"/>
      <c r="M361" s="490"/>
      <c r="N361" s="495"/>
      <c r="O361" s="351"/>
      <c r="P361" s="366" t="s">
        <v>45</v>
      </c>
      <c r="Q361" s="349"/>
      <c r="R361" s="366" t="s">
        <v>46</v>
      </c>
      <c r="S361" s="168"/>
      <c r="T361" s="497" t="s">
        <v>47</v>
      </c>
      <c r="U361" s="498"/>
      <c r="V361" s="499"/>
      <c r="W361" s="500"/>
      <c r="X361" s="500"/>
      <c r="Y361" s="75"/>
      <c r="Z361" s="40"/>
      <c r="AA361" s="41"/>
      <c r="AB361" s="41"/>
      <c r="AC361" s="42"/>
      <c r="AD361" s="40"/>
      <c r="AE361" s="41"/>
      <c r="AF361" s="41"/>
      <c r="AG361" s="47"/>
      <c r="AH361" s="483">
        <f>IF(V361="賃金で算定",V362+Z362-AD362,0)</f>
        <v>0</v>
      </c>
      <c r="AI361" s="484"/>
      <c r="AJ361" s="484"/>
      <c r="AK361" s="485"/>
      <c r="AL361" s="78"/>
      <c r="AM361" s="79"/>
      <c r="AN361" s="486"/>
      <c r="AO361" s="487"/>
      <c r="AP361" s="487"/>
      <c r="AQ361" s="487"/>
      <c r="AR361" s="487"/>
      <c r="AS361" s="369"/>
      <c r="AT361" s="56"/>
      <c r="AU361" s="56"/>
      <c r="AV361" s="53" t="str">
        <f>IF(OR(O361="",Q361=""),"", IF(O361&lt;20,DATE(O361+118,Q361,IF(S361="",1,S361)),DATE(O361+88,Q361,IF(S361="",1,S361))))</f>
        <v/>
      </c>
      <c r="AW361" s="55" t="str">
        <f>IF(AV361&lt;=設定シート!C$15,"昔",IF(AV361&lt;=設定シート!E$15,"上",IF(AV361&lt;=設定シート!G$15,"中","下")))</f>
        <v>下</v>
      </c>
      <c r="AX361" s="257">
        <f>IF(AV361&lt;=設定シート!$E$36,5,IF(AV361&lt;=設定シート!$I$36,7,IF(AV361&lt;=設定シート!$M$36,9,11)))</f>
        <v>11</v>
      </c>
      <c r="AY361" s="320"/>
      <c r="AZ361" s="318"/>
      <c r="BA361" s="322">
        <f t="shared" ref="BA361" si="195">AN361</f>
        <v>0</v>
      </c>
      <c r="BB361" s="318"/>
      <c r="BC361" s="318"/>
      <c r="BD361" s="209"/>
      <c r="BE361" s="209"/>
      <c r="BL361" s="1"/>
      <c r="BM361" s="1"/>
    </row>
    <row r="362" spans="2:65" s="33" customFormat="1" ht="18" customHeight="1">
      <c r="B362" s="492"/>
      <c r="C362" s="493"/>
      <c r="D362" s="493"/>
      <c r="E362" s="493"/>
      <c r="F362" s="493"/>
      <c r="G362" s="493"/>
      <c r="H362" s="493"/>
      <c r="I362" s="494"/>
      <c r="J362" s="492"/>
      <c r="K362" s="493"/>
      <c r="L362" s="493"/>
      <c r="M362" s="493"/>
      <c r="N362" s="496"/>
      <c r="O362" s="352"/>
      <c r="P362" s="367" t="s">
        <v>45</v>
      </c>
      <c r="Q362" s="350"/>
      <c r="R362" s="367" t="s">
        <v>46</v>
      </c>
      <c r="S362" s="171"/>
      <c r="T362" s="522" t="s">
        <v>48</v>
      </c>
      <c r="U362" s="523"/>
      <c r="V362" s="524"/>
      <c r="W362" s="525"/>
      <c r="X362" s="525"/>
      <c r="Y362" s="526"/>
      <c r="Z362" s="524"/>
      <c r="AA362" s="525"/>
      <c r="AB362" s="525"/>
      <c r="AC362" s="525"/>
      <c r="AD362" s="524">
        <v>0</v>
      </c>
      <c r="AE362" s="525"/>
      <c r="AF362" s="525"/>
      <c r="AG362" s="526"/>
      <c r="AH362" s="472">
        <f>IF(V361="賃金で算定",0,V362+Z362-AD362)</f>
        <v>0</v>
      </c>
      <c r="AI362" s="472"/>
      <c r="AJ362" s="472"/>
      <c r="AK362" s="473"/>
      <c r="AL362" s="479">
        <f>IF(V361="賃金で算定","賃金で算定",IF(OR(V362=0,$F365="",AV361=""),0,IF(AW361="昔",VLOOKUP($F365,労務比率,AX361,FALSE),IF(AW361="上",VLOOKUP($F365,労務比率,AX361,FALSE),IF(AW361="中",VLOOKUP($F365,労務比率,AX361,FALSE),VLOOKUP($F365,労務比率,AX361,FALSE))))))</f>
        <v>0</v>
      </c>
      <c r="AM362" s="480"/>
      <c r="AN362" s="481">
        <f>IF(V361="賃金で算定",0,INT(AH362*AL362/100))</f>
        <v>0</v>
      </c>
      <c r="AO362" s="482"/>
      <c r="AP362" s="482"/>
      <c r="AQ362" s="482"/>
      <c r="AR362" s="482"/>
      <c r="AS362" s="390"/>
      <c r="AT362" s="56"/>
      <c r="AU362" s="56"/>
      <c r="AV362" s="53"/>
      <c r="AW362" s="55"/>
      <c r="AX362" s="257"/>
      <c r="AY362" s="321">
        <f t="shared" ref="AY362" si="196">AH362</f>
        <v>0</v>
      </c>
      <c r="AZ362" s="319">
        <f>IF(AV361&lt;=設定シート!C$85,AH362,IF(AND(AV361&gt;=設定シート!E$85,AV361&lt;=設定シート!G$85),AH362*105/108,AH362))</f>
        <v>0</v>
      </c>
      <c r="BA362" s="316"/>
      <c r="BB362" s="319">
        <f t="shared" ref="BB362" si="197">IF($AL362="賃金で算定",0,INT(AY362*$AL362/100))</f>
        <v>0</v>
      </c>
      <c r="BC362" s="319">
        <f>IF(AY362=AZ362,BB362,AZ362*$AL362/100)</f>
        <v>0</v>
      </c>
      <c r="BD362" s="209"/>
      <c r="BE362" s="209"/>
      <c r="BL362" s="209">
        <f>IF(AY362=AZ362,0,1)</f>
        <v>0</v>
      </c>
      <c r="BM362" s="209" t="str">
        <f>IF(BL362=1,AL362,"")</f>
        <v/>
      </c>
    </row>
    <row r="363" spans="2:65" s="33" customFormat="1" ht="18" customHeight="1">
      <c r="B363" s="489"/>
      <c r="C363" s="490"/>
      <c r="D363" s="490"/>
      <c r="E363" s="490"/>
      <c r="F363" s="490"/>
      <c r="G363" s="490"/>
      <c r="H363" s="490"/>
      <c r="I363" s="491"/>
      <c r="J363" s="489"/>
      <c r="K363" s="490"/>
      <c r="L363" s="490"/>
      <c r="M363" s="490"/>
      <c r="N363" s="495"/>
      <c r="O363" s="351"/>
      <c r="P363" s="366" t="s">
        <v>45</v>
      </c>
      <c r="Q363" s="349"/>
      <c r="R363" s="366" t="s">
        <v>46</v>
      </c>
      <c r="S363" s="168"/>
      <c r="T363" s="497" t="s">
        <v>47</v>
      </c>
      <c r="U363" s="498"/>
      <c r="V363" s="499"/>
      <c r="W363" s="500"/>
      <c r="X363" s="500"/>
      <c r="Y363" s="75"/>
      <c r="Z363" s="40"/>
      <c r="AA363" s="41"/>
      <c r="AB363" s="41"/>
      <c r="AC363" s="42"/>
      <c r="AD363" s="40"/>
      <c r="AE363" s="41"/>
      <c r="AF363" s="41"/>
      <c r="AG363" s="47"/>
      <c r="AH363" s="483">
        <f>IF(V363="賃金で算定",V364+Z364-AD364,0)</f>
        <v>0</v>
      </c>
      <c r="AI363" s="484"/>
      <c r="AJ363" s="484"/>
      <c r="AK363" s="485"/>
      <c r="AL363" s="78"/>
      <c r="AM363" s="79"/>
      <c r="AN363" s="486"/>
      <c r="AO363" s="487"/>
      <c r="AP363" s="487"/>
      <c r="AQ363" s="487"/>
      <c r="AR363" s="487"/>
      <c r="AS363" s="369"/>
      <c r="AT363" s="56"/>
      <c r="AU363" s="56"/>
      <c r="AV363" s="53" t="str">
        <f>IF(OR(O363="",Q363=""),"", IF(O363&lt;20,DATE(O363+118,Q363,IF(S363="",1,S363)),DATE(O363+88,Q363,IF(S363="",1,S363))))</f>
        <v/>
      </c>
      <c r="AW363" s="55" t="str">
        <f>IF(AV363&lt;=設定シート!C$15,"昔",IF(AV363&lt;=設定シート!E$15,"上",IF(AV363&lt;=設定シート!G$15,"中","下")))</f>
        <v>下</v>
      </c>
      <c r="AX363" s="257">
        <f>IF(AV363&lt;=設定シート!$E$36,5,IF(AV363&lt;=設定シート!$I$36,7,IF(AV363&lt;=設定シート!$M$36,9,11)))</f>
        <v>11</v>
      </c>
      <c r="AY363" s="320"/>
      <c r="AZ363" s="318"/>
      <c r="BA363" s="322">
        <f t="shared" ref="BA363" si="198">AN363</f>
        <v>0</v>
      </c>
      <c r="BB363" s="318"/>
      <c r="BC363" s="318"/>
      <c r="BD363" s="209"/>
      <c r="BE363" s="209"/>
      <c r="BL363" s="1"/>
      <c r="BM363" s="1"/>
    </row>
    <row r="364" spans="2:65" s="33" customFormat="1" ht="18" customHeight="1">
      <c r="B364" s="492"/>
      <c r="C364" s="493"/>
      <c r="D364" s="493"/>
      <c r="E364" s="493"/>
      <c r="F364" s="493"/>
      <c r="G364" s="493"/>
      <c r="H364" s="493"/>
      <c r="I364" s="494"/>
      <c r="J364" s="492"/>
      <c r="K364" s="493"/>
      <c r="L364" s="493"/>
      <c r="M364" s="493"/>
      <c r="N364" s="496"/>
      <c r="O364" s="352"/>
      <c r="P364" s="367" t="s">
        <v>45</v>
      </c>
      <c r="Q364" s="350"/>
      <c r="R364" s="367" t="s">
        <v>46</v>
      </c>
      <c r="S364" s="171"/>
      <c r="T364" s="522" t="s">
        <v>48</v>
      </c>
      <c r="U364" s="523"/>
      <c r="V364" s="524"/>
      <c r="W364" s="525"/>
      <c r="X364" s="525"/>
      <c r="Y364" s="526"/>
      <c r="Z364" s="524"/>
      <c r="AA364" s="525"/>
      <c r="AB364" s="525"/>
      <c r="AC364" s="525"/>
      <c r="AD364" s="524">
        <v>0</v>
      </c>
      <c r="AE364" s="525"/>
      <c r="AF364" s="525"/>
      <c r="AG364" s="526"/>
      <c r="AH364" s="476">
        <f>IF(V363="賃金で算定",0,V364+Z364-AD364)</f>
        <v>0</v>
      </c>
      <c r="AI364" s="477"/>
      <c r="AJ364" s="477"/>
      <c r="AK364" s="478"/>
      <c r="AL364" s="479">
        <f>IF(V363="賃金で算定","賃金で算定",IF(OR(V364=0,$F365="",AV363=""),0,IF(AW363="昔",VLOOKUP($F365,労務比率,AX363,FALSE),IF(AW363="上",VLOOKUP($F365,労務比率,AX363,FALSE),IF(AW363="中",VLOOKUP($F365,労務比率,AX363,FALSE),VLOOKUP($F365,労務比率,AX363,FALSE))))))</f>
        <v>0</v>
      </c>
      <c r="AM364" s="480"/>
      <c r="AN364" s="481">
        <f>IF(V363="賃金で算定",0,INT(AH364*AL364/100))</f>
        <v>0</v>
      </c>
      <c r="AO364" s="482"/>
      <c r="AP364" s="482"/>
      <c r="AQ364" s="482"/>
      <c r="AR364" s="482"/>
      <c r="AS364" s="390"/>
      <c r="AT364" s="56"/>
      <c r="AU364" s="56"/>
      <c r="AV364" s="53"/>
      <c r="AW364" s="55"/>
      <c r="AX364" s="257"/>
      <c r="AY364" s="321">
        <f t="shared" ref="AY364" si="199">AH364</f>
        <v>0</v>
      </c>
      <c r="AZ364" s="319">
        <f>IF(AV363&lt;=設定シート!C$85,AH364,IF(AND(AV363&gt;=設定シート!E$85,AV363&lt;=設定シート!G$85),AH364*105/108,AH364))</f>
        <v>0</v>
      </c>
      <c r="BA364" s="316"/>
      <c r="BB364" s="319">
        <f t="shared" ref="BB364" si="200">IF($AL364="賃金で算定",0,INT(AY364*$AL364/100))</f>
        <v>0</v>
      </c>
      <c r="BC364" s="319">
        <f>IF(AY364=AZ364,BB364,AZ364*$AL364/100)</f>
        <v>0</v>
      </c>
      <c r="BD364" s="209"/>
      <c r="BE364" s="209"/>
      <c r="BL364" s="209">
        <f>IF(AY364=AZ364,0,1)</f>
        <v>0</v>
      </c>
      <c r="BM364" s="209" t="str">
        <f>IF(BL364=1,AL364,"")</f>
        <v/>
      </c>
    </row>
    <row r="365" spans="2:65" s="33" customFormat="1" ht="18" customHeight="1">
      <c r="B365" s="501" t="s">
        <v>113</v>
      </c>
      <c r="C365" s="502"/>
      <c r="D365" s="502"/>
      <c r="E365" s="503"/>
      <c r="F365" s="510"/>
      <c r="G365" s="511"/>
      <c r="H365" s="511"/>
      <c r="I365" s="511"/>
      <c r="J365" s="511"/>
      <c r="K365" s="511"/>
      <c r="L365" s="511"/>
      <c r="M365" s="511"/>
      <c r="N365" s="512"/>
      <c r="O365" s="501" t="s">
        <v>49</v>
      </c>
      <c r="P365" s="502"/>
      <c r="Q365" s="502"/>
      <c r="R365" s="502"/>
      <c r="S365" s="502"/>
      <c r="T365" s="502"/>
      <c r="U365" s="503"/>
      <c r="V365" s="519">
        <f>AH365</f>
        <v>0</v>
      </c>
      <c r="W365" s="520"/>
      <c r="X365" s="520"/>
      <c r="Y365" s="521"/>
      <c r="Z365" s="290"/>
      <c r="AA365" s="291"/>
      <c r="AB365" s="291"/>
      <c r="AC365" s="42"/>
      <c r="AD365" s="290"/>
      <c r="AE365" s="291"/>
      <c r="AF365" s="291"/>
      <c r="AG365" s="42"/>
      <c r="AH365" s="483">
        <f>AH347+AH349+AH351+AH353+AH355+AH357+AH359+AH361+AH363</f>
        <v>0</v>
      </c>
      <c r="AI365" s="484"/>
      <c r="AJ365" s="484"/>
      <c r="AK365" s="485"/>
      <c r="AL365" s="68"/>
      <c r="AM365" s="69"/>
      <c r="AN365" s="519">
        <f>AN347+AN349+AN351+AN353+AN355+AN357+AN359+AN361+AN363</f>
        <v>0</v>
      </c>
      <c r="AO365" s="520"/>
      <c r="AP365" s="520"/>
      <c r="AQ365" s="520"/>
      <c r="AR365" s="520"/>
      <c r="AS365" s="369"/>
      <c r="AT365" s="56"/>
      <c r="AU365" s="56"/>
      <c r="AW365" s="55"/>
      <c r="AX365" s="257"/>
      <c r="AY365" s="320"/>
      <c r="AZ365" s="323"/>
      <c r="BA365" s="330">
        <f>BA347+BA349+BA351+BA353+BA355+BA357+BA359+BA361+BA363</f>
        <v>0</v>
      </c>
      <c r="BB365" s="331">
        <f>BB348+BB350+BB352+BB354+BB356+BB358+BB360+BB362+BB364</f>
        <v>0</v>
      </c>
      <c r="BC365" s="331">
        <f>SUMIF(BL348:BL364,0,BC348:BC364)+ROUNDDOWN(ROUNDDOWN(BL365*105/108,0)*BM365/100,0)</f>
        <v>0</v>
      </c>
      <c r="BD365" s="209"/>
      <c r="BE365" s="209"/>
      <c r="BL365" s="209">
        <f>SUMIF(BL348:BL364,1,AH348:AK364)</f>
        <v>0</v>
      </c>
      <c r="BM365" s="209">
        <f>IF(COUNT(BM348:BM364)=0,0,SUM(BM348:BM364)/COUNT(BM348:BM364))</f>
        <v>0</v>
      </c>
    </row>
    <row r="366" spans="2:65" s="33" customFormat="1" ht="18" customHeight="1">
      <c r="B366" s="504"/>
      <c r="C366" s="505"/>
      <c r="D366" s="505"/>
      <c r="E366" s="506"/>
      <c r="F366" s="513"/>
      <c r="G366" s="514"/>
      <c r="H366" s="514"/>
      <c r="I366" s="514"/>
      <c r="J366" s="514"/>
      <c r="K366" s="514"/>
      <c r="L366" s="514"/>
      <c r="M366" s="514"/>
      <c r="N366" s="515"/>
      <c r="O366" s="504"/>
      <c r="P366" s="505"/>
      <c r="Q366" s="505"/>
      <c r="R366" s="505"/>
      <c r="S366" s="505"/>
      <c r="T366" s="505"/>
      <c r="U366" s="506"/>
      <c r="V366" s="471">
        <f>V348+V350+V352+V354+V356+V358+V360+V362+V364-V365</f>
        <v>0</v>
      </c>
      <c r="W366" s="472"/>
      <c r="X366" s="472"/>
      <c r="Y366" s="473"/>
      <c r="Z366" s="471">
        <f>Z348+Z350+Z352+Z354+Z356+Z358+Z360+Z362+Z364</f>
        <v>0</v>
      </c>
      <c r="AA366" s="472"/>
      <c r="AB366" s="472"/>
      <c r="AC366" s="472"/>
      <c r="AD366" s="471">
        <f>AD348+AD350+AD352+AD354+AD356+AD358+AD360+AD362+AD364</f>
        <v>0</v>
      </c>
      <c r="AE366" s="472"/>
      <c r="AF366" s="472"/>
      <c r="AG366" s="472"/>
      <c r="AH366" s="471">
        <f>AY366</f>
        <v>0</v>
      </c>
      <c r="AI366" s="472"/>
      <c r="AJ366" s="472"/>
      <c r="AK366" s="472"/>
      <c r="AL366" s="373"/>
      <c r="AM366" s="374"/>
      <c r="AN366" s="474">
        <f>BB366</f>
        <v>0</v>
      </c>
      <c r="AO366" s="475"/>
      <c r="AP366" s="475"/>
      <c r="AQ366" s="475"/>
      <c r="AR366" s="475"/>
      <c r="AS366" s="391"/>
      <c r="AT366" s="56"/>
      <c r="AU366" s="56"/>
      <c r="AW366" s="55"/>
      <c r="AX366" s="257"/>
      <c r="AY366" s="326">
        <f>AY348+AY350+AY352+AY354+AY356+AY358+AY360+AY362+AY364</f>
        <v>0</v>
      </c>
      <c r="AZ366" s="328"/>
      <c r="BA366" s="328"/>
      <c r="BB366" s="324">
        <f>BB365</f>
        <v>0</v>
      </c>
      <c r="BC366" s="332"/>
      <c r="BD366" s="209"/>
      <c r="BE366" s="209"/>
    </row>
    <row r="367" spans="2:65" s="33" customFormat="1" ht="18" customHeight="1">
      <c r="B367" s="507"/>
      <c r="C367" s="508"/>
      <c r="D367" s="508"/>
      <c r="E367" s="509"/>
      <c r="F367" s="516"/>
      <c r="G367" s="517"/>
      <c r="H367" s="517"/>
      <c r="I367" s="517"/>
      <c r="J367" s="517"/>
      <c r="K367" s="517"/>
      <c r="L367" s="517"/>
      <c r="M367" s="517"/>
      <c r="N367" s="518"/>
      <c r="O367" s="507"/>
      <c r="P367" s="508"/>
      <c r="Q367" s="508"/>
      <c r="R367" s="508"/>
      <c r="S367" s="508"/>
      <c r="T367" s="508"/>
      <c r="U367" s="509"/>
      <c r="V367" s="476"/>
      <c r="W367" s="477"/>
      <c r="X367" s="477"/>
      <c r="Y367" s="478"/>
      <c r="Z367" s="476"/>
      <c r="AA367" s="477"/>
      <c r="AB367" s="477"/>
      <c r="AC367" s="477"/>
      <c r="AD367" s="476"/>
      <c r="AE367" s="477"/>
      <c r="AF367" s="477"/>
      <c r="AG367" s="477"/>
      <c r="AH367" s="476">
        <f>AZ367</f>
        <v>0</v>
      </c>
      <c r="AI367" s="477"/>
      <c r="AJ367" s="477"/>
      <c r="AK367" s="478"/>
      <c r="AL367" s="371"/>
      <c r="AM367" s="372"/>
      <c r="AN367" s="481">
        <f>BC367</f>
        <v>0</v>
      </c>
      <c r="AO367" s="482"/>
      <c r="AP367" s="482"/>
      <c r="AQ367" s="482"/>
      <c r="AR367" s="482"/>
      <c r="AS367" s="390"/>
      <c r="AT367" s="56"/>
      <c r="AU367" s="173"/>
      <c r="AW367" s="55"/>
      <c r="AX367" s="257"/>
      <c r="AY367" s="327"/>
      <c r="AZ367" s="329">
        <f>IF(AZ348+AZ350+AZ352+AZ354+AZ356+AZ358+AZ360+AZ362+AZ364=AY366,0,ROUNDDOWN(AZ348+AZ350+AZ352+AZ354+AZ356+AZ358+AZ360+AZ362+AZ364,0))</f>
        <v>0</v>
      </c>
      <c r="BA367" s="325"/>
      <c r="BB367" s="325"/>
      <c r="BC367" s="329">
        <f>IF(BC365=BB366,0,BC365)</f>
        <v>0</v>
      </c>
      <c r="BD367" s="209"/>
      <c r="BE367" s="209"/>
    </row>
    <row r="368" spans="2:65" s="33" customFormat="1" ht="18" customHeight="1">
      <c r="AD368" s="1" t="str">
        <f>IF(AND($F365="",$V365+$V366&gt;0),"事業の種類を選択してください。","")</f>
        <v/>
      </c>
      <c r="AE368" s="1"/>
      <c r="AF368" s="1"/>
      <c r="AG368" s="1"/>
      <c r="AH368" s="1"/>
      <c r="AI368" s="1"/>
      <c r="AJ368" s="1"/>
      <c r="AK368" s="1"/>
      <c r="AL368" s="392"/>
      <c r="AM368" s="392"/>
      <c r="AN368" s="488">
        <f>IF(AN365=0,0,AN365+IF(AN367=0,AN366,AN367))</f>
        <v>0</v>
      </c>
      <c r="AO368" s="488"/>
      <c r="AP368" s="488"/>
      <c r="AQ368" s="488"/>
      <c r="AR368" s="488"/>
      <c r="AS368" s="83"/>
      <c r="AT368" s="56"/>
      <c r="AU368" s="56"/>
      <c r="AW368" s="55"/>
      <c r="AX368" s="257"/>
      <c r="AY368" s="257"/>
      <c r="AZ368" s="257"/>
      <c r="BA368" s="257"/>
      <c r="BB368" s="257"/>
      <c r="BC368" s="257"/>
      <c r="BD368" s="209"/>
      <c r="BE368" s="209"/>
    </row>
    <row r="369" spans="2:57" s="33" customFormat="1" ht="31.5" customHeight="1">
      <c r="AL369" s="81"/>
      <c r="AM369" s="81"/>
      <c r="AN369" s="393"/>
      <c r="AO369" s="393"/>
      <c r="AP369" s="393"/>
      <c r="AQ369" s="393"/>
      <c r="AR369" s="393"/>
      <c r="AS369" s="83"/>
      <c r="AT369" s="56"/>
      <c r="AU369" s="56"/>
      <c r="AW369" s="55"/>
      <c r="AX369" s="257"/>
      <c r="AY369" s="257"/>
      <c r="AZ369" s="257"/>
      <c r="BA369" s="257"/>
      <c r="BB369" s="257"/>
      <c r="BC369" s="257"/>
      <c r="BD369" s="209"/>
      <c r="BE369" s="209"/>
    </row>
    <row r="370" spans="2:57" s="33" customFormat="1" ht="7.5" customHeight="1">
      <c r="X370" s="35"/>
      <c r="Y370" s="35"/>
      <c r="Z370" s="56"/>
      <c r="AA370" s="56"/>
      <c r="AB370" s="56"/>
      <c r="AC370" s="56"/>
      <c r="AD370" s="56"/>
      <c r="AE370" s="56"/>
      <c r="AF370" s="56"/>
      <c r="AG370" s="56"/>
      <c r="AH370" s="56"/>
      <c r="AI370" s="56"/>
      <c r="AJ370" s="56"/>
      <c r="AK370" s="56"/>
      <c r="AL370" s="83"/>
      <c r="AM370" s="83"/>
      <c r="AN370" s="83"/>
      <c r="AO370" s="83"/>
      <c r="AP370" s="83"/>
      <c r="AQ370" s="83"/>
      <c r="AR370" s="83"/>
      <c r="AS370" s="83"/>
      <c r="AT370" s="1"/>
      <c r="AU370" s="1"/>
      <c r="AW370" s="55"/>
      <c r="AX370" s="257"/>
      <c r="AY370" s="257"/>
      <c r="AZ370" s="257"/>
      <c r="BA370" s="257"/>
      <c r="BB370" s="257"/>
      <c r="BC370" s="257"/>
      <c r="BD370" s="209"/>
      <c r="BE370" s="209"/>
    </row>
    <row r="371" spans="2:57" s="33" customFormat="1" ht="10.5" customHeight="1">
      <c r="X371" s="35"/>
      <c r="Y371" s="35"/>
      <c r="Z371" s="56"/>
      <c r="AA371" s="56"/>
      <c r="AB371" s="56"/>
      <c r="AC371" s="56"/>
      <c r="AD371" s="56"/>
      <c r="AE371" s="56"/>
      <c r="AF371" s="56"/>
      <c r="AG371" s="56"/>
      <c r="AH371" s="56"/>
      <c r="AI371" s="56"/>
      <c r="AJ371" s="56"/>
      <c r="AK371" s="56"/>
      <c r="AL371" s="83"/>
      <c r="AM371" s="83"/>
      <c r="AN371" s="83"/>
      <c r="AO371" s="83"/>
      <c r="AP371" s="83"/>
      <c r="AQ371" s="83"/>
      <c r="AR371" s="83"/>
      <c r="AS371" s="83"/>
      <c r="AT371" s="1"/>
      <c r="AU371" s="1"/>
      <c r="AW371" s="55"/>
      <c r="AX371" s="257"/>
      <c r="AY371" s="257"/>
      <c r="AZ371" s="257"/>
      <c r="BA371" s="257"/>
      <c r="BB371" s="257"/>
      <c r="BC371" s="257"/>
      <c r="BD371" s="209"/>
      <c r="BE371" s="209"/>
    </row>
    <row r="372" spans="2:57" s="33" customFormat="1" ht="5.25" customHeight="1">
      <c r="X372" s="35"/>
      <c r="Y372" s="35"/>
      <c r="Z372" s="56"/>
      <c r="AA372" s="56"/>
      <c r="AB372" s="56"/>
      <c r="AC372" s="56"/>
      <c r="AD372" s="56"/>
      <c r="AE372" s="56"/>
      <c r="AF372" s="56"/>
      <c r="AG372" s="56"/>
      <c r="AH372" s="56"/>
      <c r="AI372" s="56"/>
      <c r="AJ372" s="56"/>
      <c r="AK372" s="56"/>
      <c r="AL372" s="83"/>
      <c r="AM372" s="83"/>
      <c r="AN372" s="83"/>
      <c r="AO372" s="83"/>
      <c r="AP372" s="83"/>
      <c r="AQ372" s="83"/>
      <c r="AR372" s="83"/>
      <c r="AS372" s="83"/>
      <c r="AT372" s="1"/>
      <c r="AU372" s="1"/>
      <c r="AW372" s="55"/>
      <c r="AX372" s="257"/>
      <c r="AY372" s="257"/>
      <c r="AZ372" s="257"/>
      <c r="BA372" s="257"/>
      <c r="BB372" s="257"/>
      <c r="BC372" s="257"/>
      <c r="BD372" s="209"/>
      <c r="BE372" s="209"/>
    </row>
    <row r="373" spans="2:57" s="33" customFormat="1" ht="5.25" customHeight="1">
      <c r="X373" s="35"/>
      <c r="Y373" s="35"/>
      <c r="Z373" s="56"/>
      <c r="AA373" s="56"/>
      <c r="AB373" s="56"/>
      <c r="AC373" s="56"/>
      <c r="AD373" s="56"/>
      <c r="AE373" s="56"/>
      <c r="AF373" s="56"/>
      <c r="AG373" s="56"/>
      <c r="AH373" s="56"/>
      <c r="AI373" s="56"/>
      <c r="AJ373" s="56"/>
      <c r="AK373" s="56"/>
      <c r="AL373" s="83"/>
      <c r="AM373" s="83"/>
      <c r="AN373" s="83"/>
      <c r="AO373" s="83"/>
      <c r="AP373" s="83"/>
      <c r="AQ373" s="83"/>
      <c r="AR373" s="83"/>
      <c r="AS373" s="83"/>
      <c r="AT373" s="1"/>
      <c r="AU373" s="1"/>
      <c r="AW373" s="55"/>
      <c r="AX373" s="257"/>
      <c r="AY373" s="257"/>
      <c r="AZ373" s="257"/>
      <c r="BA373" s="257"/>
      <c r="BB373" s="257"/>
      <c r="BC373" s="257"/>
      <c r="BD373" s="209"/>
      <c r="BE373" s="209"/>
    </row>
    <row r="374" spans="2:57" s="33" customFormat="1" ht="5.25" customHeight="1">
      <c r="X374" s="35"/>
      <c r="Y374" s="35"/>
      <c r="Z374" s="56"/>
      <c r="AA374" s="56"/>
      <c r="AB374" s="56"/>
      <c r="AC374" s="56"/>
      <c r="AD374" s="56"/>
      <c r="AE374" s="56"/>
      <c r="AF374" s="56"/>
      <c r="AG374" s="56"/>
      <c r="AH374" s="56"/>
      <c r="AI374" s="56"/>
      <c r="AJ374" s="56"/>
      <c r="AK374" s="56"/>
      <c r="AL374" s="83"/>
      <c r="AM374" s="83"/>
      <c r="AN374" s="83"/>
      <c r="AO374" s="83"/>
      <c r="AP374" s="83"/>
      <c r="AQ374" s="83"/>
      <c r="AR374" s="83"/>
      <c r="AS374" s="83"/>
      <c r="AT374" s="1"/>
      <c r="AU374" s="1"/>
      <c r="AW374" s="55"/>
      <c r="AX374" s="257"/>
      <c r="AY374" s="257"/>
      <c r="AZ374" s="257"/>
      <c r="BA374" s="257"/>
      <c r="BB374" s="257"/>
      <c r="BC374" s="257"/>
      <c r="BD374" s="209"/>
      <c r="BE374" s="209"/>
    </row>
    <row r="375" spans="2:57" s="33" customFormat="1" ht="5.25" customHeight="1">
      <c r="X375" s="35"/>
      <c r="Y375" s="35"/>
      <c r="Z375" s="56"/>
      <c r="AA375" s="56"/>
      <c r="AB375" s="56"/>
      <c r="AC375" s="56"/>
      <c r="AD375" s="56"/>
      <c r="AE375" s="56"/>
      <c r="AF375" s="56"/>
      <c r="AG375" s="56"/>
      <c r="AH375" s="56"/>
      <c r="AI375" s="56"/>
      <c r="AJ375" s="56"/>
      <c r="AK375" s="56"/>
      <c r="AL375" s="83"/>
      <c r="AM375" s="83"/>
      <c r="AN375" s="83"/>
      <c r="AO375" s="83"/>
      <c r="AP375" s="83"/>
      <c r="AQ375" s="83"/>
      <c r="AR375" s="83"/>
      <c r="AS375" s="83"/>
      <c r="AT375" s="1"/>
      <c r="AU375" s="1"/>
      <c r="AW375" s="55"/>
      <c r="AX375" s="257"/>
      <c r="AY375" s="257"/>
      <c r="AZ375" s="257"/>
      <c r="BA375" s="257"/>
      <c r="BB375" s="257"/>
      <c r="BC375" s="257"/>
      <c r="BD375" s="209"/>
      <c r="BE375" s="209"/>
    </row>
    <row r="376" spans="2:57" s="33" customFormat="1" ht="17.25" customHeight="1">
      <c r="B376" s="57" t="s">
        <v>50</v>
      </c>
      <c r="L376" s="56"/>
      <c r="M376" s="56"/>
      <c r="N376" s="56"/>
      <c r="O376" s="56"/>
      <c r="P376" s="56"/>
      <c r="Q376" s="56"/>
      <c r="R376" s="56"/>
      <c r="S376" s="58"/>
      <c r="T376" s="58"/>
      <c r="U376" s="58"/>
      <c r="V376" s="58"/>
      <c r="W376" s="58"/>
      <c r="X376" s="56"/>
      <c r="Y376" s="56"/>
      <c r="Z376" s="56"/>
      <c r="AA376" s="56"/>
      <c r="AB376" s="56"/>
      <c r="AC376" s="56"/>
      <c r="AL376" s="86"/>
      <c r="AM376" s="392"/>
      <c r="AN376" s="392"/>
      <c r="AO376" s="392"/>
      <c r="AP376" s="392"/>
      <c r="AQ376" s="81"/>
      <c r="AR376" s="81"/>
      <c r="AS376" s="81"/>
      <c r="AW376" s="55"/>
      <c r="AX376" s="257"/>
      <c r="AY376" s="257"/>
      <c r="AZ376" s="257"/>
      <c r="BA376" s="257"/>
      <c r="BB376" s="257"/>
      <c r="BC376" s="257"/>
      <c r="BD376" s="209"/>
      <c r="BE376" s="209"/>
    </row>
    <row r="377" spans="2:57" s="33" customFormat="1" ht="12.75" customHeight="1">
      <c r="L377" s="56"/>
      <c r="M377" s="60"/>
      <c r="N377" s="60"/>
      <c r="O377" s="60"/>
      <c r="P377" s="60"/>
      <c r="Q377" s="60"/>
      <c r="R377" s="60"/>
      <c r="S377" s="60"/>
      <c r="T377" s="61"/>
      <c r="U377" s="61"/>
      <c r="V377" s="61"/>
      <c r="W377" s="61"/>
      <c r="X377" s="61"/>
      <c r="Y377" s="61"/>
      <c r="Z377" s="61"/>
      <c r="AA377" s="60"/>
      <c r="AB377" s="60"/>
      <c r="AC377" s="60"/>
      <c r="AL377" s="86"/>
      <c r="AM377" s="759" t="s">
        <v>301</v>
      </c>
      <c r="AN377" s="760"/>
      <c r="AO377" s="760"/>
      <c r="AP377" s="761"/>
      <c r="AQ377" s="81"/>
      <c r="AR377" s="81"/>
      <c r="AS377" s="81"/>
      <c r="AW377" s="55"/>
      <c r="AX377" s="257"/>
      <c r="AY377" s="257"/>
      <c r="AZ377" s="257"/>
      <c r="BA377" s="257"/>
      <c r="BB377" s="257"/>
      <c r="BC377" s="257"/>
      <c r="BD377" s="209"/>
      <c r="BE377" s="209"/>
    </row>
    <row r="378" spans="2:57" s="33" customFormat="1" ht="12.75" customHeight="1">
      <c r="L378" s="56"/>
      <c r="M378" s="60"/>
      <c r="N378" s="60"/>
      <c r="O378" s="60"/>
      <c r="P378" s="60"/>
      <c r="Q378" s="60"/>
      <c r="R378" s="60"/>
      <c r="S378" s="60"/>
      <c r="T378" s="61"/>
      <c r="U378" s="61"/>
      <c r="V378" s="61"/>
      <c r="W378" s="61"/>
      <c r="X378" s="61"/>
      <c r="Y378" s="61"/>
      <c r="Z378" s="61"/>
      <c r="AA378" s="60"/>
      <c r="AB378" s="60"/>
      <c r="AC378" s="60"/>
      <c r="AL378" s="86"/>
      <c r="AM378" s="762"/>
      <c r="AN378" s="763"/>
      <c r="AO378" s="763"/>
      <c r="AP378" s="764"/>
      <c r="AQ378" s="81"/>
      <c r="AR378" s="81"/>
      <c r="AS378" s="81"/>
      <c r="AW378" s="55"/>
      <c r="AX378" s="257"/>
      <c r="AY378" s="257"/>
      <c r="AZ378" s="257"/>
      <c r="BA378" s="257"/>
      <c r="BB378" s="257"/>
      <c r="BC378" s="257"/>
      <c r="BD378" s="209"/>
      <c r="BE378" s="209"/>
    </row>
    <row r="379" spans="2:57" s="33" customFormat="1" ht="12.75" customHeight="1">
      <c r="L379" s="56"/>
      <c r="M379" s="60"/>
      <c r="N379" s="60"/>
      <c r="O379" s="60"/>
      <c r="P379" s="60"/>
      <c r="Q379" s="60"/>
      <c r="R379" s="60"/>
      <c r="S379" s="60"/>
      <c r="T379" s="60"/>
      <c r="U379" s="60"/>
      <c r="V379" s="60"/>
      <c r="W379" s="60"/>
      <c r="X379" s="60"/>
      <c r="Y379" s="60"/>
      <c r="Z379" s="60"/>
      <c r="AA379" s="60"/>
      <c r="AB379" s="60"/>
      <c r="AC379" s="60"/>
      <c r="AL379" s="86"/>
      <c r="AM379" s="394"/>
      <c r="AN379" s="394"/>
      <c r="AO379" s="23"/>
      <c r="AP379" s="23"/>
      <c r="AQ379" s="81"/>
      <c r="AR379" s="81"/>
      <c r="AS379" s="81"/>
      <c r="AW379" s="55"/>
      <c r="AX379" s="257"/>
      <c r="AY379" s="257"/>
      <c r="AZ379" s="257"/>
      <c r="BA379" s="257"/>
      <c r="BB379" s="257"/>
      <c r="BC379" s="257"/>
      <c r="BD379" s="209"/>
      <c r="BE379" s="209"/>
    </row>
    <row r="380" spans="2:57" s="33" customFormat="1" ht="6" customHeight="1">
      <c r="L380" s="56"/>
      <c r="M380" s="60"/>
      <c r="N380" s="60"/>
      <c r="O380" s="60"/>
      <c r="P380" s="60"/>
      <c r="Q380" s="60"/>
      <c r="R380" s="60"/>
      <c r="S380" s="60"/>
      <c r="T380" s="60"/>
      <c r="U380" s="60"/>
      <c r="V380" s="60"/>
      <c r="W380" s="60"/>
      <c r="X380" s="60"/>
      <c r="Y380" s="60"/>
      <c r="Z380" s="60"/>
      <c r="AA380" s="60"/>
      <c r="AB380" s="60"/>
      <c r="AC380" s="60"/>
      <c r="AL380" s="86"/>
      <c r="AM380" s="86"/>
      <c r="AN380" s="81"/>
      <c r="AO380" s="81"/>
      <c r="AP380" s="81"/>
      <c r="AQ380" s="81"/>
      <c r="AR380" s="81"/>
      <c r="AS380" s="81"/>
      <c r="AW380" s="55"/>
      <c r="AX380" s="257"/>
      <c r="AY380" s="257"/>
      <c r="AZ380" s="257"/>
      <c r="BA380" s="257"/>
      <c r="BB380" s="257"/>
      <c r="BC380" s="257"/>
      <c r="BD380" s="209"/>
      <c r="BE380" s="209"/>
    </row>
    <row r="381" spans="2:57" s="33" customFormat="1" ht="12.75" customHeight="1">
      <c r="B381" s="589" t="s">
        <v>2</v>
      </c>
      <c r="C381" s="590"/>
      <c r="D381" s="590"/>
      <c r="E381" s="590"/>
      <c r="F381" s="590"/>
      <c r="G381" s="590"/>
      <c r="H381" s="590"/>
      <c r="I381" s="590"/>
      <c r="J381" s="592" t="s">
        <v>10</v>
      </c>
      <c r="K381" s="592"/>
      <c r="L381" s="62" t="s">
        <v>3</v>
      </c>
      <c r="M381" s="592" t="s">
        <v>11</v>
      </c>
      <c r="N381" s="592"/>
      <c r="O381" s="593" t="s">
        <v>12</v>
      </c>
      <c r="P381" s="592"/>
      <c r="Q381" s="592"/>
      <c r="R381" s="592"/>
      <c r="S381" s="592"/>
      <c r="T381" s="592"/>
      <c r="U381" s="592" t="s">
        <v>13</v>
      </c>
      <c r="V381" s="592"/>
      <c r="W381" s="592"/>
      <c r="X381" s="56"/>
      <c r="Y381" s="56"/>
      <c r="Z381" s="56"/>
      <c r="AA381" s="56"/>
      <c r="AB381" s="56"/>
      <c r="AC381" s="56"/>
      <c r="AD381" s="34"/>
      <c r="AE381" s="34"/>
      <c r="AF381" s="34"/>
      <c r="AG381" s="34"/>
      <c r="AH381" s="34"/>
      <c r="AI381" s="34"/>
      <c r="AJ381" s="34"/>
      <c r="AK381" s="56"/>
      <c r="AL381" s="594">
        <f ca="1">$AL$9</f>
        <v>10</v>
      </c>
      <c r="AM381" s="595"/>
      <c r="AN381" s="600" t="s">
        <v>4</v>
      </c>
      <c r="AO381" s="600"/>
      <c r="AP381" s="595">
        <v>10</v>
      </c>
      <c r="AQ381" s="595"/>
      <c r="AR381" s="603" t="s">
        <v>5</v>
      </c>
      <c r="AS381" s="604"/>
      <c r="AT381" s="56"/>
      <c r="AU381" s="56"/>
      <c r="AW381" s="55"/>
      <c r="AX381" s="257"/>
      <c r="AY381" s="257"/>
      <c r="AZ381" s="257"/>
      <c r="BA381" s="257"/>
      <c r="BB381" s="257"/>
      <c r="BC381" s="257"/>
      <c r="BD381" s="209"/>
      <c r="BE381" s="209"/>
    </row>
    <row r="382" spans="2:57" s="33" customFormat="1" ht="13.5" customHeight="1">
      <c r="B382" s="590"/>
      <c r="C382" s="590"/>
      <c r="D382" s="590"/>
      <c r="E382" s="590"/>
      <c r="F382" s="590"/>
      <c r="G382" s="590"/>
      <c r="H382" s="590"/>
      <c r="I382" s="590"/>
      <c r="J382" s="609" t="str">
        <f>$J$10</f>
        <v>2</v>
      </c>
      <c r="K382" s="547" t="str">
        <f>$K$10</f>
        <v>5</v>
      </c>
      <c r="L382" s="611" t="str">
        <f>$L$10</f>
        <v>1</v>
      </c>
      <c r="M382" s="550" t="str">
        <f>$M$10</f>
        <v>0</v>
      </c>
      <c r="N382" s="547" t="str">
        <f>$N$10</f>
        <v>4</v>
      </c>
      <c r="O382" s="550" t="str">
        <f>$O$10</f>
        <v>9</v>
      </c>
      <c r="P382" s="544" t="str">
        <f>$P$10</f>
        <v>3</v>
      </c>
      <c r="Q382" s="544" t="str">
        <f>$Q$10</f>
        <v>7</v>
      </c>
      <c r="R382" s="544" t="str">
        <f>$R$10</f>
        <v>0</v>
      </c>
      <c r="S382" s="544" t="str">
        <f>$S$10</f>
        <v>2</v>
      </c>
      <c r="T382" s="547" t="str">
        <f>$T$10</f>
        <v>5</v>
      </c>
      <c r="U382" s="550">
        <f>$U$10</f>
        <v>0</v>
      </c>
      <c r="V382" s="544">
        <f>$V$10</f>
        <v>0</v>
      </c>
      <c r="W382" s="547">
        <f>$W$10</f>
        <v>0</v>
      </c>
      <c r="X382" s="56"/>
      <c r="Y382" s="56"/>
      <c r="Z382" s="56"/>
      <c r="AA382" s="56"/>
      <c r="AB382" s="56"/>
      <c r="AC382" s="56"/>
      <c r="AD382" s="34"/>
      <c r="AE382" s="34"/>
      <c r="AF382" s="34"/>
      <c r="AG382" s="34"/>
      <c r="AH382" s="34"/>
      <c r="AI382" s="34"/>
      <c r="AJ382" s="34"/>
      <c r="AK382" s="56"/>
      <c r="AL382" s="596"/>
      <c r="AM382" s="597"/>
      <c r="AN382" s="601"/>
      <c r="AO382" s="601"/>
      <c r="AP382" s="597"/>
      <c r="AQ382" s="597"/>
      <c r="AR382" s="605"/>
      <c r="AS382" s="606"/>
      <c r="AT382" s="56"/>
      <c r="AU382" s="56"/>
      <c r="AW382" s="55"/>
      <c r="AX382" s="257"/>
      <c r="AY382" s="257"/>
      <c r="AZ382" s="257"/>
      <c r="BA382" s="257"/>
      <c r="BB382" s="257"/>
      <c r="BC382" s="257"/>
      <c r="BD382" s="209"/>
      <c r="BE382" s="209"/>
    </row>
    <row r="383" spans="2:57" s="33" customFormat="1" ht="9" customHeight="1">
      <c r="B383" s="590"/>
      <c r="C383" s="590"/>
      <c r="D383" s="590"/>
      <c r="E383" s="590"/>
      <c r="F383" s="590"/>
      <c r="G383" s="590"/>
      <c r="H383" s="590"/>
      <c r="I383" s="590"/>
      <c r="J383" s="610"/>
      <c r="K383" s="548"/>
      <c r="L383" s="612"/>
      <c r="M383" s="551"/>
      <c r="N383" s="548"/>
      <c r="O383" s="551"/>
      <c r="P383" s="545"/>
      <c r="Q383" s="545"/>
      <c r="R383" s="545"/>
      <c r="S383" s="545"/>
      <c r="T383" s="548"/>
      <c r="U383" s="551"/>
      <c r="V383" s="545"/>
      <c r="W383" s="548"/>
      <c r="X383" s="56"/>
      <c r="Y383" s="56"/>
      <c r="Z383" s="56"/>
      <c r="AA383" s="56"/>
      <c r="AB383" s="56"/>
      <c r="AC383" s="56"/>
      <c r="AD383" s="34"/>
      <c r="AE383" s="34"/>
      <c r="AF383" s="34"/>
      <c r="AG383" s="34"/>
      <c r="AH383" s="34"/>
      <c r="AI383" s="34"/>
      <c r="AJ383" s="34"/>
      <c r="AK383" s="56"/>
      <c r="AL383" s="598"/>
      <c r="AM383" s="599"/>
      <c r="AN383" s="602"/>
      <c r="AO383" s="602"/>
      <c r="AP383" s="599"/>
      <c r="AQ383" s="599"/>
      <c r="AR383" s="607"/>
      <c r="AS383" s="608"/>
      <c r="AT383" s="56"/>
      <c r="AU383" s="56"/>
      <c r="AW383" s="55"/>
      <c r="AX383" s="257"/>
      <c r="AY383" s="257"/>
      <c r="AZ383" s="257"/>
      <c r="BA383" s="257"/>
      <c r="BB383" s="257"/>
      <c r="BC383" s="257"/>
      <c r="BD383" s="209"/>
      <c r="BE383" s="209"/>
    </row>
    <row r="384" spans="2:57" s="33" customFormat="1" ht="6" customHeight="1">
      <c r="B384" s="591"/>
      <c r="C384" s="591"/>
      <c r="D384" s="591"/>
      <c r="E384" s="591"/>
      <c r="F384" s="591"/>
      <c r="G384" s="591"/>
      <c r="H384" s="591"/>
      <c r="I384" s="591"/>
      <c r="J384" s="610"/>
      <c r="K384" s="549"/>
      <c r="L384" s="613"/>
      <c r="M384" s="552"/>
      <c r="N384" s="549"/>
      <c r="O384" s="552"/>
      <c r="P384" s="546"/>
      <c r="Q384" s="546"/>
      <c r="R384" s="546"/>
      <c r="S384" s="546"/>
      <c r="T384" s="549"/>
      <c r="U384" s="552"/>
      <c r="V384" s="546"/>
      <c r="W384" s="549"/>
      <c r="X384" s="56"/>
      <c r="Y384" s="56"/>
      <c r="Z384" s="56"/>
      <c r="AA384" s="56"/>
      <c r="AB384" s="56"/>
      <c r="AC384" s="56"/>
      <c r="AD384" s="56"/>
      <c r="AE384" s="56"/>
      <c r="AF384" s="56"/>
      <c r="AG384" s="56"/>
      <c r="AH384" s="56"/>
      <c r="AI384" s="56"/>
      <c r="AJ384" s="56"/>
      <c r="AK384" s="56"/>
      <c r="AL384" s="81"/>
      <c r="AM384" s="81"/>
      <c r="AN384" s="392"/>
      <c r="AO384" s="392"/>
      <c r="AP384" s="392"/>
      <c r="AQ384" s="392"/>
      <c r="AR384" s="392"/>
      <c r="AS384" s="392"/>
      <c r="AT384" s="56"/>
      <c r="AU384" s="56"/>
      <c r="AW384" s="55"/>
      <c r="AX384" s="257"/>
      <c r="AY384" s="257"/>
      <c r="AZ384" s="257"/>
      <c r="BA384" s="257"/>
      <c r="BB384" s="257"/>
      <c r="BC384" s="257"/>
      <c r="BD384" s="209"/>
      <c r="BE384" s="209"/>
    </row>
    <row r="385" spans="2:65" s="33" customFormat="1" ht="15" customHeight="1">
      <c r="B385" s="529" t="s">
        <v>51</v>
      </c>
      <c r="C385" s="530"/>
      <c r="D385" s="530"/>
      <c r="E385" s="530"/>
      <c r="F385" s="530"/>
      <c r="G385" s="530"/>
      <c r="H385" s="530"/>
      <c r="I385" s="531"/>
      <c r="J385" s="529" t="s">
        <v>6</v>
      </c>
      <c r="K385" s="530"/>
      <c r="L385" s="530"/>
      <c r="M385" s="530"/>
      <c r="N385" s="538"/>
      <c r="O385" s="541" t="s">
        <v>52</v>
      </c>
      <c r="P385" s="530"/>
      <c r="Q385" s="530"/>
      <c r="R385" s="530"/>
      <c r="S385" s="530"/>
      <c r="T385" s="530"/>
      <c r="U385" s="531"/>
      <c r="V385" s="63" t="s">
        <v>53</v>
      </c>
      <c r="W385" s="64"/>
      <c r="X385" s="64"/>
      <c r="Y385" s="553" t="s">
        <v>54</v>
      </c>
      <c r="Z385" s="553"/>
      <c r="AA385" s="553"/>
      <c r="AB385" s="553"/>
      <c r="AC385" s="553"/>
      <c r="AD385" s="553"/>
      <c r="AE385" s="553"/>
      <c r="AF385" s="553"/>
      <c r="AG385" s="553"/>
      <c r="AH385" s="553"/>
      <c r="AI385" s="64"/>
      <c r="AJ385" s="64"/>
      <c r="AK385" s="65"/>
      <c r="AL385" s="554" t="s">
        <v>251</v>
      </c>
      <c r="AM385" s="554"/>
      <c r="AN385" s="555" t="s">
        <v>33</v>
      </c>
      <c r="AO385" s="555"/>
      <c r="AP385" s="555"/>
      <c r="AQ385" s="555"/>
      <c r="AR385" s="555"/>
      <c r="AS385" s="556"/>
      <c r="AT385" s="56"/>
      <c r="AU385" s="56"/>
      <c r="AW385" s="55"/>
      <c r="AX385" s="257"/>
      <c r="AY385" s="257"/>
      <c r="AZ385" s="257"/>
      <c r="BA385" s="257"/>
      <c r="BB385" s="257"/>
      <c r="BC385" s="257"/>
      <c r="BD385" s="209"/>
      <c r="BE385" s="209"/>
    </row>
    <row r="386" spans="2:65" s="33" customFormat="1" ht="13.5" customHeight="1">
      <c r="B386" s="532"/>
      <c r="C386" s="533"/>
      <c r="D386" s="533"/>
      <c r="E386" s="533"/>
      <c r="F386" s="533"/>
      <c r="G386" s="533"/>
      <c r="H386" s="533"/>
      <c r="I386" s="534"/>
      <c r="J386" s="532"/>
      <c r="K386" s="533"/>
      <c r="L386" s="533"/>
      <c r="M386" s="533"/>
      <c r="N386" s="539"/>
      <c r="O386" s="542"/>
      <c r="P386" s="533"/>
      <c r="Q386" s="533"/>
      <c r="R386" s="533"/>
      <c r="S386" s="533"/>
      <c r="T386" s="533"/>
      <c r="U386" s="534"/>
      <c r="V386" s="557" t="s">
        <v>7</v>
      </c>
      <c r="W386" s="558"/>
      <c r="X386" s="558"/>
      <c r="Y386" s="559"/>
      <c r="Z386" s="563" t="s">
        <v>16</v>
      </c>
      <c r="AA386" s="564"/>
      <c r="AB386" s="564"/>
      <c r="AC386" s="565"/>
      <c r="AD386" s="569" t="s">
        <v>17</v>
      </c>
      <c r="AE386" s="570"/>
      <c r="AF386" s="570"/>
      <c r="AG386" s="571"/>
      <c r="AH386" s="575" t="s">
        <v>114</v>
      </c>
      <c r="AI386" s="576"/>
      <c r="AJ386" s="576"/>
      <c r="AK386" s="577"/>
      <c r="AL386" s="581" t="s">
        <v>252</v>
      </c>
      <c r="AM386" s="581"/>
      <c r="AN386" s="583" t="s">
        <v>19</v>
      </c>
      <c r="AO386" s="584"/>
      <c r="AP386" s="584"/>
      <c r="AQ386" s="584"/>
      <c r="AR386" s="585"/>
      <c r="AS386" s="586"/>
      <c r="AT386" s="56"/>
      <c r="AU386" s="56"/>
      <c r="AW386" s="55"/>
      <c r="AX386" s="257"/>
      <c r="AY386" s="314" t="s">
        <v>278</v>
      </c>
      <c r="AZ386" s="314" t="s">
        <v>278</v>
      </c>
      <c r="BA386" s="314" t="s">
        <v>276</v>
      </c>
      <c r="BB386" s="751" t="s">
        <v>277</v>
      </c>
      <c r="BC386" s="752"/>
      <c r="BD386" s="209"/>
      <c r="BE386" s="209"/>
    </row>
    <row r="387" spans="2:65" s="33" customFormat="1" ht="13.5" customHeight="1">
      <c r="B387" s="535"/>
      <c r="C387" s="536"/>
      <c r="D387" s="536"/>
      <c r="E387" s="536"/>
      <c r="F387" s="536"/>
      <c r="G387" s="536"/>
      <c r="H387" s="536"/>
      <c r="I387" s="537"/>
      <c r="J387" s="535"/>
      <c r="K387" s="536"/>
      <c r="L387" s="536"/>
      <c r="M387" s="536"/>
      <c r="N387" s="540"/>
      <c r="O387" s="543"/>
      <c r="P387" s="536"/>
      <c r="Q387" s="536"/>
      <c r="R387" s="536"/>
      <c r="S387" s="536"/>
      <c r="T387" s="536"/>
      <c r="U387" s="537"/>
      <c r="V387" s="560"/>
      <c r="W387" s="561"/>
      <c r="X387" s="561"/>
      <c r="Y387" s="562"/>
      <c r="Z387" s="566"/>
      <c r="AA387" s="567"/>
      <c r="AB387" s="567"/>
      <c r="AC387" s="568"/>
      <c r="AD387" s="572"/>
      <c r="AE387" s="573"/>
      <c r="AF387" s="573"/>
      <c r="AG387" s="574"/>
      <c r="AH387" s="578"/>
      <c r="AI387" s="579"/>
      <c r="AJ387" s="579"/>
      <c r="AK387" s="580"/>
      <c r="AL387" s="582"/>
      <c r="AM387" s="582"/>
      <c r="AN387" s="587"/>
      <c r="AO387" s="587"/>
      <c r="AP387" s="587"/>
      <c r="AQ387" s="587"/>
      <c r="AR387" s="587"/>
      <c r="AS387" s="588"/>
      <c r="AT387" s="56"/>
      <c r="AU387" s="56"/>
      <c r="AW387" s="55"/>
      <c r="AX387" s="257"/>
      <c r="AY387" s="315"/>
      <c r="AZ387" s="316" t="s">
        <v>272</v>
      </c>
      <c r="BA387" s="316" t="s">
        <v>275</v>
      </c>
      <c r="BB387" s="317" t="s">
        <v>273</v>
      </c>
      <c r="BC387" s="316" t="s">
        <v>272</v>
      </c>
      <c r="BD387" s="209"/>
      <c r="BE387" s="209"/>
      <c r="BL387" s="209" t="s">
        <v>286</v>
      </c>
      <c r="BM387" s="209" t="s">
        <v>179</v>
      </c>
    </row>
    <row r="388" spans="2:65" s="33" customFormat="1" ht="18" customHeight="1">
      <c r="B388" s="489"/>
      <c r="C388" s="490"/>
      <c r="D388" s="490"/>
      <c r="E388" s="490"/>
      <c r="F388" s="490"/>
      <c r="G388" s="490"/>
      <c r="H388" s="490"/>
      <c r="I388" s="491"/>
      <c r="J388" s="489"/>
      <c r="K388" s="490"/>
      <c r="L388" s="490"/>
      <c r="M388" s="490"/>
      <c r="N388" s="495"/>
      <c r="O388" s="351"/>
      <c r="P388" s="366" t="s">
        <v>45</v>
      </c>
      <c r="Q388" s="349"/>
      <c r="R388" s="366" t="s">
        <v>46</v>
      </c>
      <c r="S388" s="168"/>
      <c r="T388" s="497" t="s">
        <v>20</v>
      </c>
      <c r="U388" s="498"/>
      <c r="V388" s="499"/>
      <c r="W388" s="500"/>
      <c r="X388" s="500"/>
      <c r="Y388" s="74" t="s">
        <v>8</v>
      </c>
      <c r="Z388" s="44"/>
      <c r="AA388" s="45"/>
      <c r="AB388" s="45"/>
      <c r="AC388" s="43" t="s">
        <v>8</v>
      </c>
      <c r="AD388" s="44"/>
      <c r="AE388" s="45"/>
      <c r="AF388" s="45"/>
      <c r="AG388" s="46" t="s">
        <v>8</v>
      </c>
      <c r="AH388" s="483">
        <f>IF(V388="賃金で算定",V389+Z389-AD389,0)</f>
        <v>0</v>
      </c>
      <c r="AI388" s="484"/>
      <c r="AJ388" s="484"/>
      <c r="AK388" s="485"/>
      <c r="AL388" s="78"/>
      <c r="AM388" s="79"/>
      <c r="AN388" s="486"/>
      <c r="AO388" s="487"/>
      <c r="AP388" s="487"/>
      <c r="AQ388" s="487"/>
      <c r="AR388" s="487"/>
      <c r="AS388" s="389" t="s">
        <v>8</v>
      </c>
      <c r="AT388" s="56"/>
      <c r="AU388" s="56"/>
      <c r="AV388" s="53" t="str">
        <f>IF(OR(O388="",Q388=""),"", IF(O388&lt;20,DATE(O388+118,Q388,IF(S388="",1,S388)),DATE(O388+88,Q388,IF(S388="",1,S388))))</f>
        <v/>
      </c>
      <c r="AW388" s="55" t="str">
        <f>IF(AV388&lt;=設定シート!C$15,"昔",IF(AV388&lt;=設定シート!E$15,"上",IF(AV388&lt;=設定シート!G$15,"中","下")))</f>
        <v>下</v>
      </c>
      <c r="AX388" s="257">
        <f>IF(AV388&lt;=設定シート!$E$36,5,IF(AV388&lt;=設定シート!$I$36,7,IF(AV388&lt;=設定シート!$M$36,9,11)))</f>
        <v>11</v>
      </c>
      <c r="AY388" s="320"/>
      <c r="AZ388" s="318"/>
      <c r="BA388" s="322">
        <f>AN388</f>
        <v>0</v>
      </c>
      <c r="BB388" s="318"/>
      <c r="BC388" s="318"/>
      <c r="BD388" s="209"/>
      <c r="BE388" s="209"/>
      <c r="BL388" s="1"/>
      <c r="BM388" s="1"/>
    </row>
    <row r="389" spans="2:65" s="33" customFormat="1" ht="18" customHeight="1">
      <c r="B389" s="492"/>
      <c r="C389" s="493"/>
      <c r="D389" s="493"/>
      <c r="E389" s="493"/>
      <c r="F389" s="493"/>
      <c r="G389" s="493"/>
      <c r="H389" s="493"/>
      <c r="I389" s="494"/>
      <c r="J389" s="492"/>
      <c r="K389" s="493"/>
      <c r="L389" s="493"/>
      <c r="M389" s="493"/>
      <c r="N389" s="496"/>
      <c r="O389" s="352"/>
      <c r="P389" s="367" t="s">
        <v>45</v>
      </c>
      <c r="Q389" s="350"/>
      <c r="R389" s="367" t="s">
        <v>46</v>
      </c>
      <c r="S389" s="171"/>
      <c r="T389" s="522" t="s">
        <v>21</v>
      </c>
      <c r="U389" s="523"/>
      <c r="V389" s="524"/>
      <c r="W389" s="525"/>
      <c r="X389" s="525"/>
      <c r="Y389" s="526"/>
      <c r="Z389" s="527"/>
      <c r="AA389" s="528"/>
      <c r="AB389" s="528"/>
      <c r="AC389" s="528"/>
      <c r="AD389" s="524">
        <v>0</v>
      </c>
      <c r="AE389" s="525"/>
      <c r="AF389" s="525"/>
      <c r="AG389" s="526"/>
      <c r="AH389" s="472">
        <f>IF(V388="賃金で算定",0,V389+Z389-AD389)</f>
        <v>0</v>
      </c>
      <c r="AI389" s="472"/>
      <c r="AJ389" s="472"/>
      <c r="AK389" s="473"/>
      <c r="AL389" s="479">
        <f>IF(V388="賃金で算定","賃金で算定",IF(OR(V389=0,$F406="",AV388=""),0,IF(AW388="昔",VLOOKUP($F406,労務比率,AX388,FALSE),IF(AW388="上",VLOOKUP($F406,労務比率,AX388,FALSE),IF(AW388="中",VLOOKUP($F406,労務比率,AX388,FALSE),VLOOKUP($F406,労務比率,AX388,FALSE))))))</f>
        <v>0</v>
      </c>
      <c r="AM389" s="480"/>
      <c r="AN389" s="481">
        <f>IF(V388="賃金で算定",0,INT(AH389*AL389/100))</f>
        <v>0</v>
      </c>
      <c r="AO389" s="482"/>
      <c r="AP389" s="482"/>
      <c r="AQ389" s="482"/>
      <c r="AR389" s="482"/>
      <c r="AS389" s="390"/>
      <c r="AT389" s="56"/>
      <c r="AU389" s="56"/>
      <c r="AV389" s="53"/>
      <c r="AW389" s="55"/>
      <c r="AX389" s="257"/>
      <c r="AY389" s="321">
        <f>AH389</f>
        <v>0</v>
      </c>
      <c r="AZ389" s="319">
        <f>IF(AV388&lt;=設定シート!C$85,AH389,IF(AND(AV388&gt;=設定シート!E$85,AV388&lt;=設定シート!G$85),AH389*105/108,AH389))</f>
        <v>0</v>
      </c>
      <c r="BA389" s="316"/>
      <c r="BB389" s="319">
        <f>IF($AL389="賃金で算定",0,INT(AY389*$AL389/100))</f>
        <v>0</v>
      </c>
      <c r="BC389" s="319">
        <f>IF(AY389=AZ389,BB389,AZ389*$AL389/100)</f>
        <v>0</v>
      </c>
      <c r="BD389" s="209"/>
      <c r="BE389" s="209"/>
      <c r="BL389" s="209">
        <f>IF(AY389=AZ389,0,1)</f>
        <v>0</v>
      </c>
      <c r="BM389" s="209" t="str">
        <f>IF(BL389=1,AL389,"")</f>
        <v/>
      </c>
    </row>
    <row r="390" spans="2:65" s="33" customFormat="1" ht="18" customHeight="1">
      <c r="B390" s="489"/>
      <c r="C390" s="490"/>
      <c r="D390" s="490"/>
      <c r="E390" s="490"/>
      <c r="F390" s="490"/>
      <c r="G390" s="490"/>
      <c r="H390" s="490"/>
      <c r="I390" s="491"/>
      <c r="J390" s="489"/>
      <c r="K390" s="490"/>
      <c r="L390" s="490"/>
      <c r="M390" s="490"/>
      <c r="N390" s="495"/>
      <c r="O390" s="351"/>
      <c r="P390" s="366" t="s">
        <v>45</v>
      </c>
      <c r="Q390" s="349"/>
      <c r="R390" s="366" t="s">
        <v>46</v>
      </c>
      <c r="S390" s="168"/>
      <c r="T390" s="497" t="s">
        <v>47</v>
      </c>
      <c r="U390" s="498"/>
      <c r="V390" s="499"/>
      <c r="W390" s="500"/>
      <c r="X390" s="500"/>
      <c r="Y390" s="75"/>
      <c r="Z390" s="40"/>
      <c r="AA390" s="41"/>
      <c r="AB390" s="41"/>
      <c r="AC390" s="42"/>
      <c r="AD390" s="40"/>
      <c r="AE390" s="41"/>
      <c r="AF390" s="41"/>
      <c r="AG390" s="47"/>
      <c r="AH390" s="483">
        <f>IF(V390="賃金で算定",V391+Z391-AD391,0)</f>
        <v>0</v>
      </c>
      <c r="AI390" s="484"/>
      <c r="AJ390" s="484"/>
      <c r="AK390" s="485"/>
      <c r="AL390" s="78"/>
      <c r="AM390" s="79"/>
      <c r="AN390" s="486"/>
      <c r="AO390" s="487"/>
      <c r="AP390" s="487"/>
      <c r="AQ390" s="487"/>
      <c r="AR390" s="487"/>
      <c r="AS390" s="369"/>
      <c r="AT390" s="56"/>
      <c r="AU390" s="56"/>
      <c r="AV390" s="53" t="str">
        <f>IF(OR(O390="",Q390=""),"", IF(O390&lt;20,DATE(O390+118,Q390,IF(S390="",1,S390)),DATE(O390+88,Q390,IF(S390="",1,S390))))</f>
        <v/>
      </c>
      <c r="AW390" s="55" t="str">
        <f>IF(AV390&lt;=設定シート!C$15,"昔",IF(AV390&lt;=設定シート!E$15,"上",IF(AV390&lt;=設定シート!G$15,"中","下")))</f>
        <v>下</v>
      </c>
      <c r="AX390" s="257">
        <f>IF(AV390&lt;=設定シート!$E$36,5,IF(AV390&lt;=設定シート!$I$36,7,IF(AV390&lt;=設定シート!$M$36,9,11)))</f>
        <v>11</v>
      </c>
      <c r="AY390" s="320"/>
      <c r="AZ390" s="318"/>
      <c r="BA390" s="322">
        <f t="shared" ref="BA390" si="201">AN390</f>
        <v>0</v>
      </c>
      <c r="BB390" s="318"/>
      <c r="BC390" s="318"/>
      <c r="BD390" s="209"/>
      <c r="BE390" s="209"/>
      <c r="BL390" s="209"/>
      <c r="BM390" s="209"/>
    </row>
    <row r="391" spans="2:65" s="33" customFormat="1" ht="18" customHeight="1">
      <c r="B391" s="492"/>
      <c r="C391" s="493"/>
      <c r="D391" s="493"/>
      <c r="E391" s="493"/>
      <c r="F391" s="493"/>
      <c r="G391" s="493"/>
      <c r="H391" s="493"/>
      <c r="I391" s="494"/>
      <c r="J391" s="492"/>
      <c r="K391" s="493"/>
      <c r="L391" s="493"/>
      <c r="M391" s="493"/>
      <c r="N391" s="496"/>
      <c r="O391" s="352"/>
      <c r="P391" s="367" t="s">
        <v>45</v>
      </c>
      <c r="Q391" s="350"/>
      <c r="R391" s="367" t="s">
        <v>46</v>
      </c>
      <c r="S391" s="171"/>
      <c r="T391" s="522" t="s">
        <v>48</v>
      </c>
      <c r="U391" s="523"/>
      <c r="V391" s="524"/>
      <c r="W391" s="525"/>
      <c r="X391" s="525"/>
      <c r="Y391" s="526"/>
      <c r="Z391" s="527"/>
      <c r="AA391" s="528"/>
      <c r="AB391" s="528"/>
      <c r="AC391" s="528"/>
      <c r="AD391" s="524">
        <v>0</v>
      </c>
      <c r="AE391" s="525"/>
      <c r="AF391" s="525"/>
      <c r="AG391" s="526"/>
      <c r="AH391" s="472">
        <f>IF(V390="賃金で算定",0,V391+Z391-AD391)</f>
        <v>0</v>
      </c>
      <c r="AI391" s="472"/>
      <c r="AJ391" s="472"/>
      <c r="AK391" s="473"/>
      <c r="AL391" s="479">
        <f>IF(V390="賃金で算定","賃金で算定",IF(OR(V391=0,$F406="",AV390=""),0,IF(AW390="昔",VLOOKUP($F406,労務比率,AX390,FALSE),IF(AW390="上",VLOOKUP($F406,労務比率,AX390,FALSE),IF(AW390="中",VLOOKUP($F406,労務比率,AX390,FALSE),VLOOKUP($F406,労務比率,AX390,FALSE))))))</f>
        <v>0</v>
      </c>
      <c r="AM391" s="480"/>
      <c r="AN391" s="481">
        <f>IF(V390="賃金で算定",0,INT(AH391*AL391/100))</f>
        <v>0</v>
      </c>
      <c r="AO391" s="482"/>
      <c r="AP391" s="482"/>
      <c r="AQ391" s="482"/>
      <c r="AR391" s="482"/>
      <c r="AS391" s="390"/>
      <c r="AT391" s="56"/>
      <c r="AU391" s="56"/>
      <c r="AV391" s="53"/>
      <c r="AW391" s="55"/>
      <c r="AX391" s="257"/>
      <c r="AY391" s="321">
        <f t="shared" ref="AY391" si="202">AH391</f>
        <v>0</v>
      </c>
      <c r="AZ391" s="319">
        <f>IF(AV390&lt;=設定シート!C$85,AH391,IF(AND(AV390&gt;=設定シート!E$85,AV390&lt;=設定シート!G$85),AH391*105/108,AH391))</f>
        <v>0</v>
      </c>
      <c r="BA391" s="316"/>
      <c r="BB391" s="319">
        <f t="shared" ref="BB391" si="203">IF($AL391="賃金で算定",0,INT(AY391*$AL391/100))</f>
        <v>0</v>
      </c>
      <c r="BC391" s="319">
        <f>IF(AY391=AZ391,BB391,AZ391*$AL391/100)</f>
        <v>0</v>
      </c>
      <c r="BD391" s="209"/>
      <c r="BE391" s="209"/>
      <c r="BL391" s="209">
        <f>IF(AY391=AZ391,0,1)</f>
        <v>0</v>
      </c>
      <c r="BM391" s="209" t="str">
        <f>IF(BL391=1,AL391,"")</f>
        <v/>
      </c>
    </row>
    <row r="392" spans="2:65" s="33" customFormat="1" ht="18" customHeight="1">
      <c r="B392" s="489"/>
      <c r="C392" s="490"/>
      <c r="D392" s="490"/>
      <c r="E392" s="490"/>
      <c r="F392" s="490"/>
      <c r="G392" s="490"/>
      <c r="H392" s="490"/>
      <c r="I392" s="491"/>
      <c r="J392" s="489"/>
      <c r="K392" s="490"/>
      <c r="L392" s="490"/>
      <c r="M392" s="490"/>
      <c r="N392" s="495"/>
      <c r="O392" s="351"/>
      <c r="P392" s="366" t="s">
        <v>45</v>
      </c>
      <c r="Q392" s="349"/>
      <c r="R392" s="366" t="s">
        <v>46</v>
      </c>
      <c r="S392" s="168"/>
      <c r="T392" s="497" t="s">
        <v>47</v>
      </c>
      <c r="U392" s="498"/>
      <c r="V392" s="499"/>
      <c r="W392" s="500"/>
      <c r="X392" s="500"/>
      <c r="Y392" s="75"/>
      <c r="Z392" s="40"/>
      <c r="AA392" s="41"/>
      <c r="AB392" s="41"/>
      <c r="AC392" s="42"/>
      <c r="AD392" s="40"/>
      <c r="AE392" s="41"/>
      <c r="AF392" s="41"/>
      <c r="AG392" s="47"/>
      <c r="AH392" s="483">
        <f>IF(V392="賃金で算定",V393+Z393-AD393,0)</f>
        <v>0</v>
      </c>
      <c r="AI392" s="484"/>
      <c r="AJ392" s="484"/>
      <c r="AK392" s="485"/>
      <c r="AL392" s="78"/>
      <c r="AM392" s="79"/>
      <c r="AN392" s="486"/>
      <c r="AO392" s="487"/>
      <c r="AP392" s="487"/>
      <c r="AQ392" s="487"/>
      <c r="AR392" s="487"/>
      <c r="AS392" s="369"/>
      <c r="AT392" s="56"/>
      <c r="AU392" s="56"/>
      <c r="AV392" s="53" t="str">
        <f>IF(OR(O392="",Q392=""),"", IF(O392&lt;20,DATE(O392+118,Q392,IF(S392="",1,S392)),DATE(O392+88,Q392,IF(S392="",1,S392))))</f>
        <v/>
      </c>
      <c r="AW392" s="55" t="str">
        <f>IF(AV392&lt;=設定シート!C$15,"昔",IF(AV392&lt;=設定シート!E$15,"上",IF(AV392&lt;=設定シート!G$15,"中","下")))</f>
        <v>下</v>
      </c>
      <c r="AX392" s="257">
        <f>IF(AV392&lt;=設定シート!$E$36,5,IF(AV392&lt;=設定シート!$I$36,7,IF(AV392&lt;=設定シート!$M$36,9,11)))</f>
        <v>11</v>
      </c>
      <c r="AY392" s="320"/>
      <c r="AZ392" s="318"/>
      <c r="BA392" s="322">
        <f t="shared" ref="BA392" si="204">AN392</f>
        <v>0</v>
      </c>
      <c r="BB392" s="318"/>
      <c r="BC392" s="318"/>
      <c r="BD392" s="209"/>
      <c r="BE392" s="209"/>
      <c r="BL392" s="1"/>
      <c r="BM392" s="1"/>
    </row>
    <row r="393" spans="2:65" s="33" customFormat="1" ht="18" customHeight="1">
      <c r="B393" s="492"/>
      <c r="C393" s="493"/>
      <c r="D393" s="493"/>
      <c r="E393" s="493"/>
      <c r="F393" s="493"/>
      <c r="G393" s="493"/>
      <c r="H393" s="493"/>
      <c r="I393" s="494"/>
      <c r="J393" s="492"/>
      <c r="K393" s="493"/>
      <c r="L393" s="493"/>
      <c r="M393" s="493"/>
      <c r="N393" s="496"/>
      <c r="O393" s="352"/>
      <c r="P393" s="367" t="s">
        <v>45</v>
      </c>
      <c r="Q393" s="350"/>
      <c r="R393" s="367" t="s">
        <v>46</v>
      </c>
      <c r="S393" s="171"/>
      <c r="T393" s="522" t="s">
        <v>48</v>
      </c>
      <c r="U393" s="523"/>
      <c r="V393" s="524"/>
      <c r="W393" s="525"/>
      <c r="X393" s="525"/>
      <c r="Y393" s="526"/>
      <c r="Z393" s="524"/>
      <c r="AA393" s="525"/>
      <c r="AB393" s="525"/>
      <c r="AC393" s="525"/>
      <c r="AD393" s="524">
        <v>0</v>
      </c>
      <c r="AE393" s="525"/>
      <c r="AF393" s="525"/>
      <c r="AG393" s="526"/>
      <c r="AH393" s="472">
        <f>IF(V392="賃金で算定",0,V393+Z393-AD393)</f>
        <v>0</v>
      </c>
      <c r="AI393" s="472"/>
      <c r="AJ393" s="472"/>
      <c r="AK393" s="473"/>
      <c r="AL393" s="479">
        <f>IF(V392="賃金で算定","賃金で算定",IF(OR(V393=0,$F406="",AV392=""),0,IF(AW392="昔",VLOOKUP($F406,労務比率,AX392,FALSE),IF(AW392="上",VLOOKUP($F406,労務比率,AX392,FALSE),IF(AW392="中",VLOOKUP($F406,労務比率,AX392,FALSE),VLOOKUP($F406,労務比率,AX392,FALSE))))))</f>
        <v>0</v>
      </c>
      <c r="AM393" s="480"/>
      <c r="AN393" s="481">
        <f>IF(V392="賃金で算定",0,INT(AH393*AL393/100))</f>
        <v>0</v>
      </c>
      <c r="AO393" s="482"/>
      <c r="AP393" s="482"/>
      <c r="AQ393" s="482"/>
      <c r="AR393" s="482"/>
      <c r="AS393" s="390"/>
      <c r="AT393" s="56"/>
      <c r="AU393" s="56"/>
      <c r="AV393" s="53"/>
      <c r="AW393" s="55"/>
      <c r="AX393" s="257"/>
      <c r="AY393" s="321">
        <f t="shared" ref="AY393" si="205">AH393</f>
        <v>0</v>
      </c>
      <c r="AZ393" s="319">
        <f>IF(AV392&lt;=設定シート!C$85,AH393,IF(AND(AV392&gt;=設定シート!E$85,AV392&lt;=設定シート!G$85),AH393*105/108,AH393))</f>
        <v>0</v>
      </c>
      <c r="BA393" s="316"/>
      <c r="BB393" s="319">
        <f t="shared" ref="BB393" si="206">IF($AL393="賃金で算定",0,INT(AY393*$AL393/100))</f>
        <v>0</v>
      </c>
      <c r="BC393" s="319">
        <f>IF(AY393=AZ393,BB393,AZ393*$AL393/100)</f>
        <v>0</v>
      </c>
      <c r="BD393" s="209"/>
      <c r="BE393" s="209"/>
      <c r="BL393" s="209">
        <f>IF(AY393=AZ393,0,1)</f>
        <v>0</v>
      </c>
      <c r="BM393" s="209" t="str">
        <f>IF(BL393=1,AL393,"")</f>
        <v/>
      </c>
    </row>
    <row r="394" spans="2:65" s="33" customFormat="1" ht="18" customHeight="1">
      <c r="B394" s="489"/>
      <c r="C394" s="490"/>
      <c r="D394" s="490"/>
      <c r="E394" s="490"/>
      <c r="F394" s="490"/>
      <c r="G394" s="490"/>
      <c r="H394" s="490"/>
      <c r="I394" s="491"/>
      <c r="J394" s="489"/>
      <c r="K394" s="490"/>
      <c r="L394" s="490"/>
      <c r="M394" s="490"/>
      <c r="N394" s="495"/>
      <c r="O394" s="351"/>
      <c r="P394" s="366" t="s">
        <v>45</v>
      </c>
      <c r="Q394" s="349"/>
      <c r="R394" s="366" t="s">
        <v>46</v>
      </c>
      <c r="S394" s="168"/>
      <c r="T394" s="497" t="s">
        <v>20</v>
      </c>
      <c r="U394" s="498"/>
      <c r="V394" s="499"/>
      <c r="W394" s="500"/>
      <c r="X394" s="500"/>
      <c r="Y394" s="76"/>
      <c r="Z394" s="36"/>
      <c r="AA394" s="37"/>
      <c r="AB394" s="37"/>
      <c r="AC394" s="48"/>
      <c r="AD394" s="36"/>
      <c r="AE394" s="37"/>
      <c r="AF394" s="37"/>
      <c r="AG394" s="49"/>
      <c r="AH394" s="483">
        <f>IF(V394="賃金で算定",V395+Z395-AD395,0)</f>
        <v>0</v>
      </c>
      <c r="AI394" s="484"/>
      <c r="AJ394" s="484"/>
      <c r="AK394" s="485"/>
      <c r="AL394" s="78"/>
      <c r="AM394" s="79"/>
      <c r="AN394" s="486"/>
      <c r="AO394" s="487"/>
      <c r="AP394" s="487"/>
      <c r="AQ394" s="487"/>
      <c r="AR394" s="487"/>
      <c r="AS394" s="369"/>
      <c r="AT394" s="56"/>
      <c r="AU394" s="56"/>
      <c r="AV394" s="53" t="str">
        <f>IF(OR(O394="",Q394=""),"", IF(O394&lt;20,DATE(O394+118,Q394,IF(S394="",1,S394)),DATE(O394+88,Q394,IF(S394="",1,S394))))</f>
        <v/>
      </c>
      <c r="AW394" s="55" t="str">
        <f>IF(AV394&lt;=設定シート!C$15,"昔",IF(AV394&lt;=設定シート!E$15,"上",IF(AV394&lt;=設定シート!G$15,"中","下")))</f>
        <v>下</v>
      </c>
      <c r="AX394" s="257">
        <f>IF(AV394&lt;=設定シート!$E$36,5,IF(AV394&lt;=設定シート!$I$36,7,IF(AV394&lt;=設定シート!$M$36,9,11)))</f>
        <v>11</v>
      </c>
      <c r="AY394" s="320"/>
      <c r="AZ394" s="318"/>
      <c r="BA394" s="322">
        <f t="shared" ref="BA394" si="207">AN394</f>
        <v>0</v>
      </c>
      <c r="BB394" s="318"/>
      <c r="BC394" s="318"/>
      <c r="BD394" s="209"/>
      <c r="BE394" s="209"/>
      <c r="BL394" s="1"/>
      <c r="BM394" s="1"/>
    </row>
    <row r="395" spans="2:65" s="33" customFormat="1" ht="18" customHeight="1">
      <c r="B395" s="492"/>
      <c r="C395" s="493"/>
      <c r="D395" s="493"/>
      <c r="E395" s="493"/>
      <c r="F395" s="493"/>
      <c r="G395" s="493"/>
      <c r="H395" s="493"/>
      <c r="I395" s="494"/>
      <c r="J395" s="492"/>
      <c r="K395" s="493"/>
      <c r="L395" s="493"/>
      <c r="M395" s="493"/>
      <c r="N395" s="496"/>
      <c r="O395" s="352"/>
      <c r="P395" s="367" t="s">
        <v>45</v>
      </c>
      <c r="Q395" s="350"/>
      <c r="R395" s="367" t="s">
        <v>46</v>
      </c>
      <c r="S395" s="171"/>
      <c r="T395" s="522" t="s">
        <v>21</v>
      </c>
      <c r="U395" s="523"/>
      <c r="V395" s="524"/>
      <c r="W395" s="525"/>
      <c r="X395" s="525"/>
      <c r="Y395" s="526"/>
      <c r="Z395" s="527"/>
      <c r="AA395" s="528"/>
      <c r="AB395" s="528"/>
      <c r="AC395" s="528"/>
      <c r="AD395" s="524">
        <v>0</v>
      </c>
      <c r="AE395" s="525"/>
      <c r="AF395" s="525"/>
      <c r="AG395" s="526"/>
      <c r="AH395" s="472">
        <f>IF(V394="賃金で算定",0,V395+Z395-AD395)</f>
        <v>0</v>
      </c>
      <c r="AI395" s="472"/>
      <c r="AJ395" s="472"/>
      <c r="AK395" s="473"/>
      <c r="AL395" s="479">
        <f>IF(V394="賃金で算定","賃金で算定",IF(OR(V395=0,$F406="",AV394=""),0,IF(AW394="昔",VLOOKUP($F406,労務比率,AX394,FALSE),IF(AW394="上",VLOOKUP($F406,労務比率,AX394,FALSE),IF(AW394="中",VLOOKUP($F406,労務比率,AX394,FALSE),VLOOKUP($F406,労務比率,AX394,FALSE))))))</f>
        <v>0</v>
      </c>
      <c r="AM395" s="480"/>
      <c r="AN395" s="481">
        <f>IF(V394="賃金で算定",0,INT(AH395*AL395/100))</f>
        <v>0</v>
      </c>
      <c r="AO395" s="482"/>
      <c r="AP395" s="482"/>
      <c r="AQ395" s="482"/>
      <c r="AR395" s="482"/>
      <c r="AS395" s="390"/>
      <c r="AT395" s="56"/>
      <c r="AU395" s="56"/>
      <c r="AV395" s="53"/>
      <c r="AW395" s="55"/>
      <c r="AX395" s="257"/>
      <c r="AY395" s="321">
        <f t="shared" ref="AY395" si="208">AH395</f>
        <v>0</v>
      </c>
      <c r="AZ395" s="319">
        <f>IF(AV394&lt;=設定シート!C$85,AH395,IF(AND(AV394&gt;=設定シート!E$85,AV394&lt;=設定シート!G$85),AH395*105/108,AH395))</f>
        <v>0</v>
      </c>
      <c r="BA395" s="316"/>
      <c r="BB395" s="319">
        <f t="shared" ref="BB395" si="209">IF($AL395="賃金で算定",0,INT(AY395*$AL395/100))</f>
        <v>0</v>
      </c>
      <c r="BC395" s="319">
        <f>IF(AY395=AZ395,BB395,AZ395*$AL395/100)</f>
        <v>0</v>
      </c>
      <c r="BD395" s="209"/>
      <c r="BE395" s="209"/>
      <c r="BL395" s="209">
        <f>IF(AY395=AZ395,0,1)</f>
        <v>0</v>
      </c>
      <c r="BM395" s="209" t="str">
        <f>IF(BL395=1,AL395,"")</f>
        <v/>
      </c>
    </row>
    <row r="396" spans="2:65" s="33" customFormat="1" ht="18" customHeight="1">
      <c r="B396" s="489"/>
      <c r="C396" s="490"/>
      <c r="D396" s="490"/>
      <c r="E396" s="490"/>
      <c r="F396" s="490"/>
      <c r="G396" s="490"/>
      <c r="H396" s="490"/>
      <c r="I396" s="491"/>
      <c r="J396" s="489"/>
      <c r="K396" s="490"/>
      <c r="L396" s="490"/>
      <c r="M396" s="490"/>
      <c r="N396" s="495"/>
      <c r="O396" s="351"/>
      <c r="P396" s="366" t="s">
        <v>45</v>
      </c>
      <c r="Q396" s="349"/>
      <c r="R396" s="366" t="s">
        <v>46</v>
      </c>
      <c r="S396" s="168"/>
      <c r="T396" s="497" t="s">
        <v>47</v>
      </c>
      <c r="U396" s="498"/>
      <c r="V396" s="499"/>
      <c r="W396" s="500"/>
      <c r="X396" s="500"/>
      <c r="Y396" s="75"/>
      <c r="Z396" s="40"/>
      <c r="AA396" s="41"/>
      <c r="AB396" s="41"/>
      <c r="AC396" s="42"/>
      <c r="AD396" s="40"/>
      <c r="AE396" s="41"/>
      <c r="AF396" s="41"/>
      <c r="AG396" s="47"/>
      <c r="AH396" s="483">
        <f>IF(V396="賃金で算定",V397+Z397-AD397,0)</f>
        <v>0</v>
      </c>
      <c r="AI396" s="484"/>
      <c r="AJ396" s="484"/>
      <c r="AK396" s="485"/>
      <c r="AL396" s="78"/>
      <c r="AM396" s="79"/>
      <c r="AN396" s="486"/>
      <c r="AO396" s="487"/>
      <c r="AP396" s="487"/>
      <c r="AQ396" s="487"/>
      <c r="AR396" s="487"/>
      <c r="AS396" s="369"/>
      <c r="AT396" s="56"/>
      <c r="AU396" s="56"/>
      <c r="AV396" s="53" t="str">
        <f>IF(OR(O396="",Q396=""),"", IF(O396&lt;20,DATE(O396+118,Q396,IF(S396="",1,S396)),DATE(O396+88,Q396,IF(S396="",1,S396))))</f>
        <v/>
      </c>
      <c r="AW396" s="55" t="str">
        <f>IF(AV396&lt;=設定シート!C$15,"昔",IF(AV396&lt;=設定シート!E$15,"上",IF(AV396&lt;=設定シート!G$15,"中","下")))</f>
        <v>下</v>
      </c>
      <c r="AX396" s="257">
        <f>IF(AV396&lt;=設定シート!$E$36,5,IF(AV396&lt;=設定シート!$I$36,7,IF(AV396&lt;=設定シート!$M$36,9,11)))</f>
        <v>11</v>
      </c>
      <c r="AY396" s="320"/>
      <c r="AZ396" s="318"/>
      <c r="BA396" s="322">
        <f t="shared" ref="BA396" si="210">AN396</f>
        <v>0</v>
      </c>
      <c r="BB396" s="318"/>
      <c r="BC396" s="318"/>
      <c r="BD396" s="209"/>
      <c r="BE396" s="209"/>
      <c r="BL396" s="1"/>
      <c r="BM396" s="1"/>
    </row>
    <row r="397" spans="2:65" s="33" customFormat="1" ht="18" customHeight="1">
      <c r="B397" s="492"/>
      <c r="C397" s="493"/>
      <c r="D397" s="493"/>
      <c r="E397" s="493"/>
      <c r="F397" s="493"/>
      <c r="G397" s="493"/>
      <c r="H397" s="493"/>
      <c r="I397" s="494"/>
      <c r="J397" s="492"/>
      <c r="K397" s="493"/>
      <c r="L397" s="493"/>
      <c r="M397" s="493"/>
      <c r="N397" s="496"/>
      <c r="O397" s="352"/>
      <c r="P397" s="367" t="s">
        <v>45</v>
      </c>
      <c r="Q397" s="350"/>
      <c r="R397" s="367" t="s">
        <v>46</v>
      </c>
      <c r="S397" s="171"/>
      <c r="T397" s="522" t="s">
        <v>48</v>
      </c>
      <c r="U397" s="523"/>
      <c r="V397" s="524"/>
      <c r="W397" s="525"/>
      <c r="X397" s="525"/>
      <c r="Y397" s="526"/>
      <c r="Z397" s="524"/>
      <c r="AA397" s="525"/>
      <c r="AB397" s="525"/>
      <c r="AC397" s="525"/>
      <c r="AD397" s="524">
        <v>0</v>
      </c>
      <c r="AE397" s="525"/>
      <c r="AF397" s="525"/>
      <c r="AG397" s="526"/>
      <c r="AH397" s="472">
        <f>IF(V396="賃金で算定",0,V397+Z397-AD397)</f>
        <v>0</v>
      </c>
      <c r="AI397" s="472"/>
      <c r="AJ397" s="472"/>
      <c r="AK397" s="473"/>
      <c r="AL397" s="479">
        <f>IF(V396="賃金で算定","賃金で算定",IF(OR(V397=0,$F406="",AV396=""),0,IF(AW396="昔",VLOOKUP($F406,労務比率,AX396,FALSE),IF(AW396="上",VLOOKUP($F406,労務比率,AX396,FALSE),IF(AW396="中",VLOOKUP($F406,労務比率,AX396,FALSE),VLOOKUP($F406,労務比率,AX396,FALSE))))))</f>
        <v>0</v>
      </c>
      <c r="AM397" s="480"/>
      <c r="AN397" s="481">
        <f>IF(V396="賃金で算定",0,INT(AH397*AL397/100))</f>
        <v>0</v>
      </c>
      <c r="AO397" s="482"/>
      <c r="AP397" s="482"/>
      <c r="AQ397" s="482"/>
      <c r="AR397" s="482"/>
      <c r="AS397" s="390"/>
      <c r="AT397" s="56"/>
      <c r="AU397" s="56"/>
      <c r="AV397" s="53"/>
      <c r="AW397" s="55"/>
      <c r="AX397" s="257"/>
      <c r="AY397" s="321">
        <f t="shared" ref="AY397" si="211">AH397</f>
        <v>0</v>
      </c>
      <c r="AZ397" s="319">
        <f>IF(AV396&lt;=設定シート!C$85,AH397,IF(AND(AV396&gt;=設定シート!E$85,AV396&lt;=設定シート!G$85),AH397*105/108,AH397))</f>
        <v>0</v>
      </c>
      <c r="BA397" s="316"/>
      <c r="BB397" s="319">
        <f t="shared" ref="BB397" si="212">IF($AL397="賃金で算定",0,INT(AY397*$AL397/100))</f>
        <v>0</v>
      </c>
      <c r="BC397" s="319">
        <f>IF(AY397=AZ397,BB397,AZ397*$AL397/100)</f>
        <v>0</v>
      </c>
      <c r="BD397" s="209"/>
      <c r="BE397" s="209"/>
      <c r="BL397" s="209">
        <f>IF(AY397=AZ397,0,1)</f>
        <v>0</v>
      </c>
      <c r="BM397" s="209" t="str">
        <f>IF(BL397=1,AL397,"")</f>
        <v/>
      </c>
    </row>
    <row r="398" spans="2:65" s="33" customFormat="1" ht="18" customHeight="1">
      <c r="B398" s="489"/>
      <c r="C398" s="490"/>
      <c r="D398" s="490"/>
      <c r="E398" s="490"/>
      <c r="F398" s="490"/>
      <c r="G398" s="490"/>
      <c r="H398" s="490"/>
      <c r="I398" s="491"/>
      <c r="J398" s="489"/>
      <c r="K398" s="490"/>
      <c r="L398" s="490"/>
      <c r="M398" s="490"/>
      <c r="N398" s="495"/>
      <c r="O398" s="351"/>
      <c r="P398" s="366" t="s">
        <v>45</v>
      </c>
      <c r="Q398" s="349"/>
      <c r="R398" s="366" t="s">
        <v>46</v>
      </c>
      <c r="S398" s="168"/>
      <c r="T398" s="497" t="s">
        <v>47</v>
      </c>
      <c r="U398" s="498"/>
      <c r="V398" s="499"/>
      <c r="W398" s="500"/>
      <c r="X398" s="500"/>
      <c r="Y398" s="75"/>
      <c r="Z398" s="40"/>
      <c r="AA398" s="41"/>
      <c r="AB398" s="41"/>
      <c r="AC398" s="42"/>
      <c r="AD398" s="40"/>
      <c r="AE398" s="41"/>
      <c r="AF398" s="41"/>
      <c r="AG398" s="47"/>
      <c r="AH398" s="483">
        <f>IF(V398="賃金で算定",V399+Z399-AD399,0)</f>
        <v>0</v>
      </c>
      <c r="AI398" s="484"/>
      <c r="AJ398" s="484"/>
      <c r="AK398" s="485"/>
      <c r="AL398" s="78"/>
      <c r="AM398" s="79"/>
      <c r="AN398" s="486"/>
      <c r="AO398" s="487"/>
      <c r="AP398" s="487"/>
      <c r="AQ398" s="487"/>
      <c r="AR398" s="487"/>
      <c r="AS398" s="369"/>
      <c r="AT398" s="56"/>
      <c r="AU398" s="56"/>
      <c r="AV398" s="53" t="str">
        <f>IF(OR(O398="",Q398=""),"", IF(O398&lt;20,DATE(O398+118,Q398,IF(S398="",1,S398)),DATE(O398+88,Q398,IF(S398="",1,S398))))</f>
        <v/>
      </c>
      <c r="AW398" s="55" t="str">
        <f>IF(AV398&lt;=設定シート!C$15,"昔",IF(AV398&lt;=設定シート!E$15,"上",IF(AV398&lt;=設定シート!G$15,"中","下")))</f>
        <v>下</v>
      </c>
      <c r="AX398" s="257">
        <f>IF(AV398&lt;=設定シート!$E$36,5,IF(AV398&lt;=設定シート!$I$36,7,IF(AV398&lt;=設定シート!$M$36,9,11)))</f>
        <v>11</v>
      </c>
      <c r="AY398" s="320"/>
      <c r="AZ398" s="318"/>
      <c r="BA398" s="322">
        <f t="shared" ref="BA398" si="213">AN398</f>
        <v>0</v>
      </c>
      <c r="BB398" s="318"/>
      <c r="BC398" s="318"/>
      <c r="BD398" s="209"/>
      <c r="BE398" s="209"/>
      <c r="BL398" s="1"/>
      <c r="BM398" s="1"/>
    </row>
    <row r="399" spans="2:65" s="33" customFormat="1" ht="18" customHeight="1">
      <c r="B399" s="492"/>
      <c r="C399" s="493"/>
      <c r="D399" s="493"/>
      <c r="E399" s="493"/>
      <c r="F399" s="493"/>
      <c r="G399" s="493"/>
      <c r="H399" s="493"/>
      <c r="I399" s="494"/>
      <c r="J399" s="492"/>
      <c r="K399" s="493"/>
      <c r="L399" s="493"/>
      <c r="M399" s="493"/>
      <c r="N399" s="496"/>
      <c r="O399" s="352"/>
      <c r="P399" s="367" t="s">
        <v>45</v>
      </c>
      <c r="Q399" s="350"/>
      <c r="R399" s="367" t="s">
        <v>46</v>
      </c>
      <c r="S399" s="171"/>
      <c r="T399" s="522" t="s">
        <v>48</v>
      </c>
      <c r="U399" s="523"/>
      <c r="V399" s="524"/>
      <c r="W399" s="525"/>
      <c r="X399" s="525"/>
      <c r="Y399" s="526"/>
      <c r="Z399" s="524"/>
      <c r="AA399" s="525"/>
      <c r="AB399" s="525"/>
      <c r="AC399" s="525"/>
      <c r="AD399" s="524">
        <v>0</v>
      </c>
      <c r="AE399" s="525"/>
      <c r="AF399" s="525"/>
      <c r="AG399" s="526"/>
      <c r="AH399" s="472">
        <f>IF(V398="賃金で算定",0,V399+Z399-AD399)</f>
        <v>0</v>
      </c>
      <c r="AI399" s="472"/>
      <c r="AJ399" s="472"/>
      <c r="AK399" s="473"/>
      <c r="AL399" s="479">
        <f>IF(V398="賃金で算定","賃金で算定",IF(OR(V399=0,$F406="",AV398=""),0,IF(AW398="昔",VLOOKUP($F406,労務比率,AX398,FALSE),IF(AW398="上",VLOOKUP($F406,労務比率,AX398,FALSE),IF(AW398="中",VLOOKUP($F406,労務比率,AX398,FALSE),VLOOKUP($F406,労務比率,AX398,FALSE))))))</f>
        <v>0</v>
      </c>
      <c r="AM399" s="480"/>
      <c r="AN399" s="481">
        <f>IF(V398="賃金で算定",0,INT(AH399*AL399/100))</f>
        <v>0</v>
      </c>
      <c r="AO399" s="482"/>
      <c r="AP399" s="482"/>
      <c r="AQ399" s="482"/>
      <c r="AR399" s="482"/>
      <c r="AS399" s="390"/>
      <c r="AT399" s="56"/>
      <c r="AU399" s="56"/>
      <c r="AV399" s="53"/>
      <c r="AW399" s="55"/>
      <c r="AX399" s="257"/>
      <c r="AY399" s="321">
        <f t="shared" ref="AY399" si="214">AH399</f>
        <v>0</v>
      </c>
      <c r="AZ399" s="319">
        <f>IF(AV398&lt;=設定シート!C$85,AH399,IF(AND(AV398&gt;=設定シート!E$85,AV398&lt;=設定シート!G$85),AH399*105/108,AH399))</f>
        <v>0</v>
      </c>
      <c r="BA399" s="316"/>
      <c r="BB399" s="319">
        <f t="shared" ref="BB399" si="215">IF($AL399="賃金で算定",0,INT(AY399*$AL399/100))</f>
        <v>0</v>
      </c>
      <c r="BC399" s="319">
        <f>IF(AY399=AZ399,BB399,AZ399*$AL399/100)</f>
        <v>0</v>
      </c>
      <c r="BD399" s="209"/>
      <c r="BE399" s="209"/>
      <c r="BL399" s="209">
        <f>IF(AY399=AZ399,0,1)</f>
        <v>0</v>
      </c>
      <c r="BM399" s="209" t="str">
        <f>IF(BL399=1,AL399,"")</f>
        <v/>
      </c>
    </row>
    <row r="400" spans="2:65" s="33" customFormat="1" ht="18" customHeight="1">
      <c r="B400" s="489"/>
      <c r="C400" s="490"/>
      <c r="D400" s="490"/>
      <c r="E400" s="490"/>
      <c r="F400" s="490"/>
      <c r="G400" s="490"/>
      <c r="H400" s="490"/>
      <c r="I400" s="491"/>
      <c r="J400" s="489"/>
      <c r="K400" s="490"/>
      <c r="L400" s="490"/>
      <c r="M400" s="490"/>
      <c r="N400" s="495"/>
      <c r="O400" s="351"/>
      <c r="P400" s="366" t="s">
        <v>45</v>
      </c>
      <c r="Q400" s="349"/>
      <c r="R400" s="366" t="s">
        <v>46</v>
      </c>
      <c r="S400" s="168"/>
      <c r="T400" s="497" t="s">
        <v>20</v>
      </c>
      <c r="U400" s="498"/>
      <c r="V400" s="499"/>
      <c r="W400" s="500"/>
      <c r="X400" s="500"/>
      <c r="Y400" s="75"/>
      <c r="Z400" s="40"/>
      <c r="AA400" s="41"/>
      <c r="AB400" s="41"/>
      <c r="AC400" s="42"/>
      <c r="AD400" s="40"/>
      <c r="AE400" s="41"/>
      <c r="AF400" s="41"/>
      <c r="AG400" s="47"/>
      <c r="AH400" s="483">
        <f>IF(V400="賃金で算定",V401+Z401-AD401,0)</f>
        <v>0</v>
      </c>
      <c r="AI400" s="484"/>
      <c r="AJ400" s="484"/>
      <c r="AK400" s="485"/>
      <c r="AL400" s="78"/>
      <c r="AM400" s="79"/>
      <c r="AN400" s="486"/>
      <c r="AO400" s="487"/>
      <c r="AP400" s="487"/>
      <c r="AQ400" s="487"/>
      <c r="AR400" s="487"/>
      <c r="AS400" s="369"/>
      <c r="AT400" s="56"/>
      <c r="AU400" s="56"/>
      <c r="AV400" s="53" t="str">
        <f>IF(OR(O400="",Q400=""),"", IF(O400&lt;20,DATE(O400+118,Q400,IF(S400="",1,S400)),DATE(O400+88,Q400,IF(S400="",1,S400))))</f>
        <v/>
      </c>
      <c r="AW400" s="55" t="str">
        <f>IF(AV400&lt;=設定シート!C$15,"昔",IF(AV400&lt;=設定シート!E$15,"上",IF(AV400&lt;=設定シート!G$15,"中","下")))</f>
        <v>下</v>
      </c>
      <c r="AX400" s="257">
        <f>IF(AV400&lt;=設定シート!$E$36,5,IF(AV400&lt;=設定シート!$I$36,7,IF(AV400&lt;=設定シート!$M$36,9,11)))</f>
        <v>11</v>
      </c>
      <c r="AY400" s="320"/>
      <c r="AZ400" s="318"/>
      <c r="BA400" s="322">
        <f t="shared" ref="BA400" si="216">AN400</f>
        <v>0</v>
      </c>
      <c r="BB400" s="318"/>
      <c r="BC400" s="318"/>
      <c r="BD400" s="209"/>
      <c r="BE400" s="209"/>
      <c r="BL400" s="1"/>
      <c r="BM400" s="1"/>
    </row>
    <row r="401" spans="2:65" s="33" customFormat="1" ht="18" customHeight="1">
      <c r="B401" s="492"/>
      <c r="C401" s="493"/>
      <c r="D401" s="493"/>
      <c r="E401" s="493"/>
      <c r="F401" s="493"/>
      <c r="G401" s="493"/>
      <c r="H401" s="493"/>
      <c r="I401" s="494"/>
      <c r="J401" s="492"/>
      <c r="K401" s="493"/>
      <c r="L401" s="493"/>
      <c r="M401" s="493"/>
      <c r="N401" s="496"/>
      <c r="O401" s="352"/>
      <c r="P401" s="367" t="s">
        <v>45</v>
      </c>
      <c r="Q401" s="350"/>
      <c r="R401" s="367" t="s">
        <v>46</v>
      </c>
      <c r="S401" s="171"/>
      <c r="T401" s="522" t="s">
        <v>21</v>
      </c>
      <c r="U401" s="523"/>
      <c r="V401" s="524"/>
      <c r="W401" s="525"/>
      <c r="X401" s="525"/>
      <c r="Y401" s="526"/>
      <c r="Z401" s="524"/>
      <c r="AA401" s="525"/>
      <c r="AB401" s="525"/>
      <c r="AC401" s="525"/>
      <c r="AD401" s="524">
        <v>0</v>
      </c>
      <c r="AE401" s="525"/>
      <c r="AF401" s="525"/>
      <c r="AG401" s="526"/>
      <c r="AH401" s="472">
        <f>IF(V400="賃金で算定",0,V401+Z401-AD401)</f>
        <v>0</v>
      </c>
      <c r="AI401" s="472"/>
      <c r="AJ401" s="472"/>
      <c r="AK401" s="473"/>
      <c r="AL401" s="479">
        <f>IF(V400="賃金で算定","賃金で算定",IF(OR(V401=0,$F406="",AV400=""),0,IF(AW400="昔",VLOOKUP($F406,労務比率,AX400,FALSE),IF(AW400="上",VLOOKUP($F406,労務比率,AX400,FALSE),IF(AW400="中",VLOOKUP($F406,労務比率,AX400,FALSE),VLOOKUP($F406,労務比率,AX400,FALSE))))))</f>
        <v>0</v>
      </c>
      <c r="AM401" s="480"/>
      <c r="AN401" s="481">
        <f>IF(V400="賃金で算定",0,INT(AH401*AL401/100))</f>
        <v>0</v>
      </c>
      <c r="AO401" s="482"/>
      <c r="AP401" s="482"/>
      <c r="AQ401" s="482"/>
      <c r="AR401" s="482"/>
      <c r="AS401" s="390"/>
      <c r="AT401" s="56"/>
      <c r="AU401" s="56"/>
      <c r="AV401" s="53"/>
      <c r="AW401" s="55"/>
      <c r="AX401" s="257"/>
      <c r="AY401" s="321">
        <f t="shared" ref="AY401" si="217">AH401</f>
        <v>0</v>
      </c>
      <c r="AZ401" s="319">
        <f>IF(AV400&lt;=設定シート!C$85,AH401,IF(AND(AV400&gt;=設定シート!E$85,AV400&lt;=設定シート!G$85),AH401*105/108,AH401))</f>
        <v>0</v>
      </c>
      <c r="BA401" s="316"/>
      <c r="BB401" s="319">
        <f t="shared" ref="BB401" si="218">IF($AL401="賃金で算定",0,INT(AY401*$AL401/100))</f>
        <v>0</v>
      </c>
      <c r="BC401" s="319">
        <f>IF(AY401=AZ401,BB401,AZ401*$AL401/100)</f>
        <v>0</v>
      </c>
      <c r="BD401" s="209"/>
      <c r="BE401" s="209"/>
      <c r="BL401" s="209">
        <f>IF(AY401=AZ401,0,1)</f>
        <v>0</v>
      </c>
      <c r="BM401" s="209" t="str">
        <f>IF(BL401=1,AL401,"")</f>
        <v/>
      </c>
    </row>
    <row r="402" spans="2:65" s="33" customFormat="1" ht="18" customHeight="1">
      <c r="B402" s="489"/>
      <c r="C402" s="490"/>
      <c r="D402" s="490"/>
      <c r="E402" s="490"/>
      <c r="F402" s="490"/>
      <c r="G402" s="490"/>
      <c r="H402" s="490"/>
      <c r="I402" s="491"/>
      <c r="J402" s="489"/>
      <c r="K402" s="490"/>
      <c r="L402" s="490"/>
      <c r="M402" s="490"/>
      <c r="N402" s="495"/>
      <c r="O402" s="351"/>
      <c r="P402" s="366" t="s">
        <v>45</v>
      </c>
      <c r="Q402" s="349"/>
      <c r="R402" s="366" t="s">
        <v>46</v>
      </c>
      <c r="S402" s="168"/>
      <c r="T402" s="497" t="s">
        <v>47</v>
      </c>
      <c r="U402" s="498"/>
      <c r="V402" s="499"/>
      <c r="W402" s="500"/>
      <c r="X402" s="500"/>
      <c r="Y402" s="75"/>
      <c r="Z402" s="40"/>
      <c r="AA402" s="41"/>
      <c r="AB402" s="41"/>
      <c r="AC402" s="42"/>
      <c r="AD402" s="40"/>
      <c r="AE402" s="41"/>
      <c r="AF402" s="41"/>
      <c r="AG402" s="47"/>
      <c r="AH402" s="483">
        <f>IF(V402="賃金で算定",V403+Z403-AD403,0)</f>
        <v>0</v>
      </c>
      <c r="AI402" s="484"/>
      <c r="AJ402" s="484"/>
      <c r="AK402" s="485"/>
      <c r="AL402" s="78"/>
      <c r="AM402" s="79"/>
      <c r="AN402" s="486"/>
      <c r="AO402" s="487"/>
      <c r="AP402" s="487"/>
      <c r="AQ402" s="487"/>
      <c r="AR402" s="487"/>
      <c r="AS402" s="369"/>
      <c r="AT402" s="56"/>
      <c r="AU402" s="56"/>
      <c r="AV402" s="53" t="str">
        <f>IF(OR(O402="",Q402=""),"", IF(O402&lt;20,DATE(O402+118,Q402,IF(S402="",1,S402)),DATE(O402+88,Q402,IF(S402="",1,S402))))</f>
        <v/>
      </c>
      <c r="AW402" s="55" t="str">
        <f>IF(AV402&lt;=設定シート!C$15,"昔",IF(AV402&lt;=設定シート!E$15,"上",IF(AV402&lt;=設定シート!G$15,"中","下")))</f>
        <v>下</v>
      </c>
      <c r="AX402" s="257">
        <f>IF(AV402&lt;=設定シート!$E$36,5,IF(AV402&lt;=設定シート!$I$36,7,IF(AV402&lt;=設定シート!$M$36,9,11)))</f>
        <v>11</v>
      </c>
      <c r="AY402" s="320"/>
      <c r="AZ402" s="318"/>
      <c r="BA402" s="322">
        <f t="shared" ref="BA402" si="219">AN402</f>
        <v>0</v>
      </c>
      <c r="BB402" s="318"/>
      <c r="BC402" s="318"/>
      <c r="BD402" s="209"/>
      <c r="BE402" s="209"/>
      <c r="BL402" s="1"/>
      <c r="BM402" s="1"/>
    </row>
    <row r="403" spans="2:65" s="33" customFormat="1" ht="18" customHeight="1">
      <c r="B403" s="492"/>
      <c r="C403" s="493"/>
      <c r="D403" s="493"/>
      <c r="E403" s="493"/>
      <c r="F403" s="493"/>
      <c r="G403" s="493"/>
      <c r="H403" s="493"/>
      <c r="I403" s="494"/>
      <c r="J403" s="492"/>
      <c r="K403" s="493"/>
      <c r="L403" s="493"/>
      <c r="M403" s="493"/>
      <c r="N403" s="496"/>
      <c r="O403" s="352"/>
      <c r="P403" s="367" t="s">
        <v>45</v>
      </c>
      <c r="Q403" s="350"/>
      <c r="R403" s="367" t="s">
        <v>46</v>
      </c>
      <c r="S403" s="171"/>
      <c r="T403" s="522" t="s">
        <v>48</v>
      </c>
      <c r="U403" s="523"/>
      <c r="V403" s="524"/>
      <c r="W403" s="525"/>
      <c r="X403" s="525"/>
      <c r="Y403" s="526"/>
      <c r="Z403" s="524"/>
      <c r="AA403" s="525"/>
      <c r="AB403" s="525"/>
      <c r="AC403" s="525"/>
      <c r="AD403" s="524">
        <v>0</v>
      </c>
      <c r="AE403" s="525"/>
      <c r="AF403" s="525"/>
      <c r="AG403" s="526"/>
      <c r="AH403" s="472">
        <f>IF(V402="賃金で算定",0,V403+Z403-AD403)</f>
        <v>0</v>
      </c>
      <c r="AI403" s="472"/>
      <c r="AJ403" s="472"/>
      <c r="AK403" s="473"/>
      <c r="AL403" s="479">
        <f>IF(V402="賃金で算定","賃金で算定",IF(OR(V403=0,$F406="",AV402=""),0,IF(AW402="昔",VLOOKUP($F406,労務比率,AX402,FALSE),IF(AW402="上",VLOOKUP($F406,労務比率,AX402,FALSE),IF(AW402="中",VLOOKUP($F406,労務比率,AX402,FALSE),VLOOKUP($F406,労務比率,AX402,FALSE))))))</f>
        <v>0</v>
      </c>
      <c r="AM403" s="480"/>
      <c r="AN403" s="481">
        <f>IF(V402="賃金で算定",0,INT(AH403*AL403/100))</f>
        <v>0</v>
      </c>
      <c r="AO403" s="482"/>
      <c r="AP403" s="482"/>
      <c r="AQ403" s="482"/>
      <c r="AR403" s="482"/>
      <c r="AS403" s="390"/>
      <c r="AT403" s="56"/>
      <c r="AU403" s="56"/>
      <c r="AV403" s="53"/>
      <c r="AW403" s="55"/>
      <c r="AX403" s="257"/>
      <c r="AY403" s="321">
        <f t="shared" ref="AY403" si="220">AH403</f>
        <v>0</v>
      </c>
      <c r="AZ403" s="319">
        <f>IF(AV402&lt;=設定シート!C$85,AH403,IF(AND(AV402&gt;=設定シート!E$85,AV402&lt;=設定シート!G$85),AH403*105/108,AH403))</f>
        <v>0</v>
      </c>
      <c r="BA403" s="316"/>
      <c r="BB403" s="319">
        <f t="shared" ref="BB403" si="221">IF($AL403="賃金で算定",0,INT(AY403*$AL403/100))</f>
        <v>0</v>
      </c>
      <c r="BC403" s="319">
        <f>IF(AY403=AZ403,BB403,AZ403*$AL403/100)</f>
        <v>0</v>
      </c>
      <c r="BD403" s="209"/>
      <c r="BE403" s="209"/>
      <c r="BL403" s="209">
        <f>IF(AY403=AZ403,0,1)</f>
        <v>0</v>
      </c>
      <c r="BM403" s="209" t="str">
        <f>IF(BL403=1,AL403,"")</f>
        <v/>
      </c>
    </row>
    <row r="404" spans="2:65" s="33" customFormat="1" ht="18" customHeight="1">
      <c r="B404" s="489"/>
      <c r="C404" s="490"/>
      <c r="D404" s="490"/>
      <c r="E404" s="490"/>
      <c r="F404" s="490"/>
      <c r="G404" s="490"/>
      <c r="H404" s="490"/>
      <c r="I404" s="491"/>
      <c r="J404" s="489"/>
      <c r="K404" s="490"/>
      <c r="L404" s="490"/>
      <c r="M404" s="490"/>
      <c r="N404" s="495"/>
      <c r="O404" s="351"/>
      <c r="P404" s="366" t="s">
        <v>45</v>
      </c>
      <c r="Q404" s="349"/>
      <c r="R404" s="366" t="s">
        <v>46</v>
      </c>
      <c r="S404" s="168"/>
      <c r="T404" s="497" t="s">
        <v>47</v>
      </c>
      <c r="U404" s="498"/>
      <c r="V404" s="499"/>
      <c r="W404" s="500"/>
      <c r="X404" s="500"/>
      <c r="Y404" s="75"/>
      <c r="Z404" s="40"/>
      <c r="AA404" s="41"/>
      <c r="AB404" s="41"/>
      <c r="AC404" s="42"/>
      <c r="AD404" s="40"/>
      <c r="AE404" s="41"/>
      <c r="AF404" s="41"/>
      <c r="AG404" s="47"/>
      <c r="AH404" s="483">
        <f>IF(V404="賃金で算定",V405+Z405-AD405,0)</f>
        <v>0</v>
      </c>
      <c r="AI404" s="484"/>
      <c r="AJ404" s="484"/>
      <c r="AK404" s="485"/>
      <c r="AL404" s="78"/>
      <c r="AM404" s="79"/>
      <c r="AN404" s="486"/>
      <c r="AO404" s="487"/>
      <c r="AP404" s="487"/>
      <c r="AQ404" s="487"/>
      <c r="AR404" s="487"/>
      <c r="AS404" s="369"/>
      <c r="AT404" s="56"/>
      <c r="AU404" s="56"/>
      <c r="AV404" s="53" t="str">
        <f>IF(OR(O404="",Q404=""),"", IF(O404&lt;20,DATE(O404+118,Q404,IF(S404="",1,S404)),DATE(O404+88,Q404,IF(S404="",1,S404))))</f>
        <v/>
      </c>
      <c r="AW404" s="55" t="str">
        <f>IF(AV404&lt;=設定シート!C$15,"昔",IF(AV404&lt;=設定シート!E$15,"上",IF(AV404&lt;=設定シート!G$15,"中","下")))</f>
        <v>下</v>
      </c>
      <c r="AX404" s="257">
        <f>IF(AV404&lt;=設定シート!$E$36,5,IF(AV404&lt;=設定シート!$I$36,7,IF(AV404&lt;=設定シート!$M$36,9,11)))</f>
        <v>11</v>
      </c>
      <c r="AY404" s="320"/>
      <c r="AZ404" s="318"/>
      <c r="BA404" s="322">
        <f t="shared" ref="BA404" si="222">AN404</f>
        <v>0</v>
      </c>
      <c r="BB404" s="318"/>
      <c r="BC404" s="318"/>
      <c r="BD404" s="209"/>
      <c r="BE404" s="209"/>
      <c r="BL404" s="1"/>
      <c r="BM404" s="1"/>
    </row>
    <row r="405" spans="2:65" s="33" customFormat="1" ht="18" customHeight="1">
      <c r="B405" s="492"/>
      <c r="C405" s="493"/>
      <c r="D405" s="493"/>
      <c r="E405" s="493"/>
      <c r="F405" s="493"/>
      <c r="G405" s="493"/>
      <c r="H405" s="493"/>
      <c r="I405" s="494"/>
      <c r="J405" s="492"/>
      <c r="K405" s="493"/>
      <c r="L405" s="493"/>
      <c r="M405" s="493"/>
      <c r="N405" s="496"/>
      <c r="O405" s="352"/>
      <c r="P405" s="367" t="s">
        <v>45</v>
      </c>
      <c r="Q405" s="350"/>
      <c r="R405" s="367" t="s">
        <v>46</v>
      </c>
      <c r="S405" s="171"/>
      <c r="T405" s="522" t="s">
        <v>48</v>
      </c>
      <c r="U405" s="523"/>
      <c r="V405" s="524"/>
      <c r="W405" s="525"/>
      <c r="X405" s="525"/>
      <c r="Y405" s="526"/>
      <c r="Z405" s="524"/>
      <c r="AA405" s="525"/>
      <c r="AB405" s="525"/>
      <c r="AC405" s="525"/>
      <c r="AD405" s="524">
        <v>0</v>
      </c>
      <c r="AE405" s="525"/>
      <c r="AF405" s="525"/>
      <c r="AG405" s="526"/>
      <c r="AH405" s="476">
        <f>IF(V404="賃金で算定",0,V405+Z405-AD405)</f>
        <v>0</v>
      </c>
      <c r="AI405" s="477"/>
      <c r="AJ405" s="477"/>
      <c r="AK405" s="478"/>
      <c r="AL405" s="479">
        <f>IF(V404="賃金で算定","賃金で算定",IF(OR(V405=0,$F406="",AV404=""),0,IF(AW404="昔",VLOOKUP($F406,労務比率,AX404,FALSE),IF(AW404="上",VLOOKUP($F406,労務比率,AX404,FALSE),IF(AW404="中",VLOOKUP($F406,労務比率,AX404,FALSE),VLOOKUP($F406,労務比率,AX404,FALSE))))))</f>
        <v>0</v>
      </c>
      <c r="AM405" s="480"/>
      <c r="AN405" s="481">
        <f>IF(V404="賃金で算定",0,INT(AH405*AL405/100))</f>
        <v>0</v>
      </c>
      <c r="AO405" s="482"/>
      <c r="AP405" s="482"/>
      <c r="AQ405" s="482"/>
      <c r="AR405" s="482"/>
      <c r="AS405" s="390"/>
      <c r="AT405" s="56"/>
      <c r="AU405" s="56"/>
      <c r="AV405" s="53"/>
      <c r="AW405" s="55"/>
      <c r="AX405" s="257"/>
      <c r="AY405" s="321">
        <f t="shared" ref="AY405" si="223">AH405</f>
        <v>0</v>
      </c>
      <c r="AZ405" s="319">
        <f>IF(AV404&lt;=設定シート!C$85,AH405,IF(AND(AV404&gt;=設定シート!E$85,AV404&lt;=設定シート!G$85),AH405*105/108,AH405))</f>
        <v>0</v>
      </c>
      <c r="BA405" s="316"/>
      <c r="BB405" s="319">
        <f t="shared" ref="BB405" si="224">IF($AL405="賃金で算定",0,INT(AY405*$AL405/100))</f>
        <v>0</v>
      </c>
      <c r="BC405" s="319">
        <f>IF(AY405=AZ405,BB405,AZ405*$AL405/100)</f>
        <v>0</v>
      </c>
      <c r="BD405" s="209"/>
      <c r="BE405" s="209"/>
      <c r="BL405" s="209">
        <f>IF(AY405=AZ405,0,1)</f>
        <v>0</v>
      </c>
      <c r="BM405" s="209" t="str">
        <f>IF(BL405=1,AL405,"")</f>
        <v/>
      </c>
    </row>
    <row r="406" spans="2:65" s="33" customFormat="1" ht="18" customHeight="1">
      <c r="B406" s="501" t="s">
        <v>113</v>
      </c>
      <c r="C406" s="502"/>
      <c r="D406" s="502"/>
      <c r="E406" s="503"/>
      <c r="F406" s="510"/>
      <c r="G406" s="511"/>
      <c r="H406" s="511"/>
      <c r="I406" s="511"/>
      <c r="J406" s="511"/>
      <c r="K406" s="511"/>
      <c r="L406" s="511"/>
      <c r="M406" s="511"/>
      <c r="N406" s="512"/>
      <c r="O406" s="501" t="s">
        <v>49</v>
      </c>
      <c r="P406" s="502"/>
      <c r="Q406" s="502"/>
      <c r="R406" s="502"/>
      <c r="S406" s="502"/>
      <c r="T406" s="502"/>
      <c r="U406" s="503"/>
      <c r="V406" s="519">
        <f>AH406</f>
        <v>0</v>
      </c>
      <c r="W406" s="520"/>
      <c r="X406" s="520"/>
      <c r="Y406" s="521"/>
      <c r="Z406" s="290"/>
      <c r="AA406" s="291"/>
      <c r="AB406" s="291"/>
      <c r="AC406" s="42"/>
      <c r="AD406" s="290"/>
      <c r="AE406" s="291"/>
      <c r="AF406" s="291"/>
      <c r="AG406" s="42"/>
      <c r="AH406" s="483">
        <f>AH388+AH390+AH392+AH394+AH396+AH398+AH400+AH402+AH404</f>
        <v>0</v>
      </c>
      <c r="AI406" s="484"/>
      <c r="AJ406" s="484"/>
      <c r="AK406" s="485"/>
      <c r="AL406" s="68"/>
      <c r="AM406" s="69"/>
      <c r="AN406" s="519">
        <f>AN388+AN390+AN392+AN394+AN396+AN398+AN400+AN402+AN404</f>
        <v>0</v>
      </c>
      <c r="AO406" s="520"/>
      <c r="AP406" s="520"/>
      <c r="AQ406" s="520"/>
      <c r="AR406" s="520"/>
      <c r="AS406" s="369"/>
      <c r="AT406" s="56"/>
      <c r="AU406" s="56"/>
      <c r="AW406" s="55"/>
      <c r="AX406" s="257"/>
      <c r="AY406" s="320"/>
      <c r="AZ406" s="323"/>
      <c r="BA406" s="330">
        <f>BA388+BA390+BA392+BA394+BA396+BA398+BA400+BA402+BA404</f>
        <v>0</v>
      </c>
      <c r="BB406" s="331">
        <f>BB389+BB391+BB393+BB395+BB397+BB399+BB401+BB403+BB405</f>
        <v>0</v>
      </c>
      <c r="BC406" s="331">
        <f>SUMIF(BL389:BL405,0,BC389:BC405)+ROUNDDOWN(ROUNDDOWN(BL406*105/108,0)*BM406/100,0)</f>
        <v>0</v>
      </c>
      <c r="BD406" s="209"/>
      <c r="BE406" s="209"/>
      <c r="BL406" s="209">
        <f>SUMIF(BL389:BL405,1,AH389:AK405)</f>
        <v>0</v>
      </c>
      <c r="BM406" s="209">
        <f>IF(COUNT(BM389:BM405)=0,0,SUM(BM389:BM405)/COUNT(BM389:BM405))</f>
        <v>0</v>
      </c>
    </row>
    <row r="407" spans="2:65" s="33" customFormat="1" ht="18" customHeight="1">
      <c r="B407" s="504"/>
      <c r="C407" s="505"/>
      <c r="D407" s="505"/>
      <c r="E407" s="506"/>
      <c r="F407" s="513"/>
      <c r="G407" s="514"/>
      <c r="H407" s="514"/>
      <c r="I407" s="514"/>
      <c r="J407" s="514"/>
      <c r="K407" s="514"/>
      <c r="L407" s="514"/>
      <c r="M407" s="514"/>
      <c r="N407" s="515"/>
      <c r="O407" s="504"/>
      <c r="P407" s="505"/>
      <c r="Q407" s="505"/>
      <c r="R407" s="505"/>
      <c r="S407" s="505"/>
      <c r="T407" s="505"/>
      <c r="U407" s="506"/>
      <c r="V407" s="471">
        <f>V389+V391+V393+V395+V397+V399+V401+V403+V405-V406</f>
        <v>0</v>
      </c>
      <c r="W407" s="472"/>
      <c r="X407" s="472"/>
      <c r="Y407" s="473"/>
      <c r="Z407" s="471">
        <f>Z389+Z391+Z393+Z395+Z397+Z399+Z401+Z403+Z405</f>
        <v>0</v>
      </c>
      <c r="AA407" s="472"/>
      <c r="AB407" s="472"/>
      <c r="AC407" s="472"/>
      <c r="AD407" s="471">
        <f>AD389+AD391+AD393+AD395+AD397+AD399+AD401+AD403+AD405</f>
        <v>0</v>
      </c>
      <c r="AE407" s="472"/>
      <c r="AF407" s="472"/>
      <c r="AG407" s="472"/>
      <c r="AH407" s="471">
        <f>AY407</f>
        <v>0</v>
      </c>
      <c r="AI407" s="472"/>
      <c r="AJ407" s="472"/>
      <c r="AK407" s="472"/>
      <c r="AL407" s="373"/>
      <c r="AM407" s="374"/>
      <c r="AN407" s="474">
        <f>BB407</f>
        <v>0</v>
      </c>
      <c r="AO407" s="475"/>
      <c r="AP407" s="475"/>
      <c r="AQ407" s="475"/>
      <c r="AR407" s="475"/>
      <c r="AS407" s="391"/>
      <c r="AT407" s="56"/>
      <c r="AU407" s="56"/>
      <c r="AW407" s="55"/>
      <c r="AX407" s="257"/>
      <c r="AY407" s="326">
        <f>AY389+AY391+AY393+AY395+AY397+AY399+AY401+AY403+AY405</f>
        <v>0</v>
      </c>
      <c r="AZ407" s="328"/>
      <c r="BA407" s="328"/>
      <c r="BB407" s="324">
        <f>BB406</f>
        <v>0</v>
      </c>
      <c r="BC407" s="332"/>
      <c r="BD407" s="209"/>
      <c r="BE407" s="209"/>
    </row>
    <row r="408" spans="2:65" s="33" customFormat="1" ht="18" customHeight="1">
      <c r="B408" s="507"/>
      <c r="C408" s="508"/>
      <c r="D408" s="508"/>
      <c r="E408" s="509"/>
      <c r="F408" s="516"/>
      <c r="G408" s="517"/>
      <c r="H408" s="517"/>
      <c r="I408" s="517"/>
      <c r="J408" s="517"/>
      <c r="K408" s="517"/>
      <c r="L408" s="517"/>
      <c r="M408" s="517"/>
      <c r="N408" s="518"/>
      <c r="O408" s="507"/>
      <c r="P408" s="508"/>
      <c r="Q408" s="508"/>
      <c r="R408" s="508"/>
      <c r="S408" s="508"/>
      <c r="T408" s="508"/>
      <c r="U408" s="509"/>
      <c r="V408" s="476"/>
      <c r="W408" s="477"/>
      <c r="X408" s="477"/>
      <c r="Y408" s="478"/>
      <c r="Z408" s="476"/>
      <c r="AA408" s="477"/>
      <c r="AB408" s="477"/>
      <c r="AC408" s="477"/>
      <c r="AD408" s="476"/>
      <c r="AE408" s="477"/>
      <c r="AF408" s="477"/>
      <c r="AG408" s="477"/>
      <c r="AH408" s="476">
        <f>AZ408</f>
        <v>0</v>
      </c>
      <c r="AI408" s="477"/>
      <c r="AJ408" s="477"/>
      <c r="AK408" s="478"/>
      <c r="AL408" s="371"/>
      <c r="AM408" s="372"/>
      <c r="AN408" s="481">
        <f>BC408</f>
        <v>0</v>
      </c>
      <c r="AO408" s="482"/>
      <c r="AP408" s="482"/>
      <c r="AQ408" s="482"/>
      <c r="AR408" s="482"/>
      <c r="AS408" s="390"/>
      <c r="AT408" s="56"/>
      <c r="AU408" s="173"/>
      <c r="AW408" s="55"/>
      <c r="AX408" s="257"/>
      <c r="AY408" s="327"/>
      <c r="AZ408" s="329">
        <f>IF(AZ389+AZ391+AZ393+AZ395+AZ397+AZ399+AZ401+AZ403+AZ405=AY407,0,ROUNDDOWN(AZ389+AZ391+AZ393+AZ395+AZ397+AZ399+AZ401+AZ403+AZ405,0))</f>
        <v>0</v>
      </c>
      <c r="BA408" s="325"/>
      <c r="BB408" s="325"/>
      <c r="BC408" s="329">
        <f>IF(BC406=BB407,0,BC406)</f>
        <v>0</v>
      </c>
      <c r="BD408" s="209"/>
      <c r="BE408" s="209"/>
    </row>
    <row r="409" spans="2:65" s="33" customFormat="1" ht="18" customHeight="1">
      <c r="AD409" s="1" t="str">
        <f>IF(AND($F406="",$V406+$V407&gt;0),"事業の種類を選択してください。","")</f>
        <v/>
      </c>
      <c r="AE409" s="1"/>
      <c r="AF409" s="1"/>
      <c r="AG409" s="1"/>
      <c r="AH409" s="1"/>
      <c r="AI409" s="1"/>
      <c r="AJ409" s="1"/>
      <c r="AK409" s="1"/>
      <c r="AL409" s="392"/>
      <c r="AM409" s="392"/>
      <c r="AN409" s="488">
        <f>IF(AN406=0,0,AN406+IF(AN408=0,AN407,AN408))</f>
        <v>0</v>
      </c>
      <c r="AO409" s="488"/>
      <c r="AP409" s="488"/>
      <c r="AQ409" s="488"/>
      <c r="AR409" s="488"/>
      <c r="AS409" s="83"/>
      <c r="AT409" s="56"/>
      <c r="AU409" s="56"/>
      <c r="AW409" s="55"/>
      <c r="AX409" s="257"/>
      <c r="AY409" s="257"/>
      <c r="AZ409" s="257"/>
      <c r="BA409" s="257"/>
      <c r="BB409" s="257"/>
      <c r="BC409" s="257"/>
      <c r="BD409" s="209"/>
      <c r="BE409" s="209"/>
    </row>
    <row r="410" spans="2:65" s="33" customFormat="1" ht="31.5" customHeight="1">
      <c r="AL410" s="81"/>
      <c r="AM410" s="81"/>
      <c r="AN410" s="393"/>
      <c r="AO410" s="393"/>
      <c r="AP410" s="393"/>
      <c r="AQ410" s="393"/>
      <c r="AR410" s="393"/>
      <c r="AS410" s="83"/>
      <c r="AT410" s="56"/>
      <c r="AU410" s="56"/>
      <c r="AW410" s="55"/>
      <c r="AX410" s="257"/>
      <c r="AY410" s="257"/>
      <c r="AZ410" s="257"/>
      <c r="BA410" s="257"/>
      <c r="BB410" s="257"/>
      <c r="BC410" s="257"/>
      <c r="BD410" s="209"/>
      <c r="BE410" s="209"/>
    </row>
  </sheetData>
  <sheetProtection selectLockedCells="1"/>
  <dataConsolidate/>
  <mergeCells count="1693">
    <mergeCell ref="BB14:BC14"/>
    <mergeCell ref="BB58:BC58"/>
    <mergeCell ref="BB99:BC99"/>
    <mergeCell ref="BB140:BC140"/>
    <mergeCell ref="BB181:BC181"/>
    <mergeCell ref="BB222:BC222"/>
    <mergeCell ref="BB263:BC263"/>
    <mergeCell ref="BB304:BC304"/>
    <mergeCell ref="BB345:BC345"/>
    <mergeCell ref="BB386:BC386"/>
    <mergeCell ref="AM5:AP6"/>
    <mergeCell ref="AM49:AP50"/>
    <mergeCell ref="AM90:AP91"/>
    <mergeCell ref="AM131:AP132"/>
    <mergeCell ref="AM172:AP173"/>
    <mergeCell ref="AM213:AP214"/>
    <mergeCell ref="AM254:AP255"/>
    <mergeCell ref="AM295:AP296"/>
    <mergeCell ref="AM336:AP337"/>
    <mergeCell ref="AM377:AP378"/>
    <mergeCell ref="AL9:AM11"/>
    <mergeCell ref="AN9:AO11"/>
    <mergeCell ref="AP9:AQ11"/>
    <mergeCell ref="AN19:AR19"/>
    <mergeCell ref="AN20:AR20"/>
    <mergeCell ref="AN13:AS13"/>
    <mergeCell ref="AN14:AS14"/>
    <mergeCell ref="AN122:AR122"/>
    <mergeCell ref="AN163:AR163"/>
    <mergeCell ref="AN188:AR188"/>
    <mergeCell ref="AN204:AR204"/>
    <mergeCell ref="AN245:AR245"/>
    <mergeCell ref="BF2:BJ2"/>
    <mergeCell ref="BD13:BE14"/>
    <mergeCell ref="AN81:AR81"/>
    <mergeCell ref="AN29:AR29"/>
    <mergeCell ref="AP38:AS39"/>
    <mergeCell ref="AH70:AK70"/>
    <mergeCell ref="AH72:AK72"/>
    <mergeCell ref="AH74:AK74"/>
    <mergeCell ref="AH76:AK76"/>
    <mergeCell ref="AH75:AK75"/>
    <mergeCell ref="AP31:AR31"/>
    <mergeCell ref="AL71:AM71"/>
    <mergeCell ref="AN71:AR71"/>
    <mergeCell ref="AL69:AM69"/>
    <mergeCell ref="AL65:AM65"/>
    <mergeCell ref="AH68:AK68"/>
    <mergeCell ref="AH60:AK60"/>
    <mergeCell ref="AH62:AK62"/>
    <mergeCell ref="AH64:AK64"/>
    <mergeCell ref="AH66:AK66"/>
    <mergeCell ref="AH61:AK61"/>
    <mergeCell ref="AN58:AS58"/>
    <mergeCell ref="AN59:AS59"/>
    <mergeCell ref="AN60:AR60"/>
    <mergeCell ref="AH65:AK65"/>
    <mergeCell ref="AH63:AK63"/>
    <mergeCell ref="AN70:AR70"/>
    <mergeCell ref="AL77:AM77"/>
    <mergeCell ref="AN77:AR77"/>
    <mergeCell ref="AL75:AM75"/>
    <mergeCell ref="AM31:AN31"/>
    <mergeCell ref="AL57:AM57"/>
    <mergeCell ref="B70:I71"/>
    <mergeCell ref="J70:N71"/>
    <mergeCell ref="T70:U70"/>
    <mergeCell ref="T71:U71"/>
    <mergeCell ref="V80:Y80"/>
    <mergeCell ref="V76:X76"/>
    <mergeCell ref="B78:E80"/>
    <mergeCell ref="F78:N80"/>
    <mergeCell ref="B76:I77"/>
    <mergeCell ref="J76:N77"/>
    <mergeCell ref="T76:U76"/>
    <mergeCell ref="T77:U77"/>
    <mergeCell ref="V77:Y77"/>
    <mergeCell ref="B74:I75"/>
    <mergeCell ref="J74:N75"/>
    <mergeCell ref="T74:U74"/>
    <mergeCell ref="T75:U75"/>
    <mergeCell ref="V75:Y75"/>
    <mergeCell ref="V72:X72"/>
    <mergeCell ref="B72:I73"/>
    <mergeCell ref="J72:N73"/>
    <mergeCell ref="T72:U72"/>
    <mergeCell ref="T73:U73"/>
    <mergeCell ref="O78:U80"/>
    <mergeCell ref="V78:Y78"/>
    <mergeCell ref="B57:I59"/>
    <mergeCell ref="J57:N59"/>
    <mergeCell ref="O57:U59"/>
    <mergeCell ref="Y57:AH57"/>
    <mergeCell ref="V58:Y59"/>
    <mergeCell ref="AN69:AR69"/>
    <mergeCell ref="V73:Y73"/>
    <mergeCell ref="AH71:AK71"/>
    <mergeCell ref="Z71:AC71"/>
    <mergeCell ref="AD71:AG71"/>
    <mergeCell ref="B60:I61"/>
    <mergeCell ref="J60:N61"/>
    <mergeCell ref="T69:U69"/>
    <mergeCell ref="V69:Y69"/>
    <mergeCell ref="Z69:AC69"/>
    <mergeCell ref="AD69:AG69"/>
    <mergeCell ref="Z77:AC77"/>
    <mergeCell ref="AL73:AM73"/>
    <mergeCell ref="AN73:AR73"/>
    <mergeCell ref="AD75:AG75"/>
    <mergeCell ref="AH69:AK69"/>
    <mergeCell ref="Z75:AC75"/>
    <mergeCell ref="AH73:AK73"/>
    <mergeCell ref="Z73:AC73"/>
    <mergeCell ref="AD73:AG73"/>
    <mergeCell ref="AN74:AR74"/>
    <mergeCell ref="AN76:AR76"/>
    <mergeCell ref="AD77:AG77"/>
    <mergeCell ref="AH77:AK77"/>
    <mergeCell ref="AN72:AR72"/>
    <mergeCell ref="B66:I67"/>
    <mergeCell ref="J66:N67"/>
    <mergeCell ref="N54:N56"/>
    <mergeCell ref="O54:O56"/>
    <mergeCell ref="P54:P56"/>
    <mergeCell ref="Q54:Q56"/>
    <mergeCell ref="U54:U56"/>
    <mergeCell ref="V54:V56"/>
    <mergeCell ref="R54:R56"/>
    <mergeCell ref="B53:I56"/>
    <mergeCell ref="J53:K53"/>
    <mergeCell ref="M53:N53"/>
    <mergeCell ref="O53:T53"/>
    <mergeCell ref="S54:S56"/>
    <mergeCell ref="T54:T56"/>
    <mergeCell ref="J54:J56"/>
    <mergeCell ref="K54:K56"/>
    <mergeCell ref="L54:L56"/>
    <mergeCell ref="M54:M56"/>
    <mergeCell ref="U53:W53"/>
    <mergeCell ref="T60:U60"/>
    <mergeCell ref="T61:U61"/>
    <mergeCell ref="B68:I69"/>
    <mergeCell ref="V65:Y65"/>
    <mergeCell ref="Z65:AC65"/>
    <mergeCell ref="AL67:AM67"/>
    <mergeCell ref="AN67:AR67"/>
    <mergeCell ref="AN65:AR65"/>
    <mergeCell ref="AL63:AM63"/>
    <mergeCell ref="AN63:AR63"/>
    <mergeCell ref="B62:I63"/>
    <mergeCell ref="B64:I65"/>
    <mergeCell ref="J64:N65"/>
    <mergeCell ref="T64:U64"/>
    <mergeCell ref="T65:U65"/>
    <mergeCell ref="J62:N63"/>
    <mergeCell ref="T62:U62"/>
    <mergeCell ref="T63:U63"/>
    <mergeCell ref="V63:Y63"/>
    <mergeCell ref="Z63:AC63"/>
    <mergeCell ref="V62:X62"/>
    <mergeCell ref="V64:X64"/>
    <mergeCell ref="V68:X68"/>
    <mergeCell ref="T66:U66"/>
    <mergeCell ref="T67:U67"/>
    <mergeCell ref="V67:Y67"/>
    <mergeCell ref="J68:N69"/>
    <mergeCell ref="T68:U68"/>
    <mergeCell ref="AL61:AM61"/>
    <mergeCell ref="AN61:AR61"/>
    <mergeCell ref="Z80:AC80"/>
    <mergeCell ref="AD80:AG80"/>
    <mergeCell ref="AH80:AK80"/>
    <mergeCell ref="V74:X74"/>
    <mergeCell ref="AN62:AR62"/>
    <mergeCell ref="AN64:AR64"/>
    <mergeCell ref="AN66:AR66"/>
    <mergeCell ref="AN68:AR68"/>
    <mergeCell ref="AN78:AR78"/>
    <mergeCell ref="AN80:AR80"/>
    <mergeCell ref="AN57:AS57"/>
    <mergeCell ref="AN53:AO55"/>
    <mergeCell ref="AP53:AQ55"/>
    <mergeCell ref="AR53:AS55"/>
    <mergeCell ref="AD58:AG59"/>
    <mergeCell ref="AH58:AK59"/>
    <mergeCell ref="AL58:AM59"/>
    <mergeCell ref="AL53:AM55"/>
    <mergeCell ref="V70:X70"/>
    <mergeCell ref="V71:Y71"/>
    <mergeCell ref="AD63:AG63"/>
    <mergeCell ref="V61:Y61"/>
    <mergeCell ref="AD65:AG65"/>
    <mergeCell ref="AH67:AK67"/>
    <mergeCell ref="Z67:AC67"/>
    <mergeCell ref="AD67:AG67"/>
    <mergeCell ref="V66:X66"/>
    <mergeCell ref="AH78:AK78"/>
    <mergeCell ref="AN75:AR75"/>
    <mergeCell ref="V79:Y79"/>
    <mergeCell ref="Z79:AC79"/>
    <mergeCell ref="AD79:AG79"/>
    <mergeCell ref="Z58:AC59"/>
    <mergeCell ref="Z61:AC61"/>
    <mergeCell ref="AD61:AG61"/>
    <mergeCell ref="AN23:AR23"/>
    <mergeCell ref="X33:Z33"/>
    <mergeCell ref="AJ36:AN37"/>
    <mergeCell ref="V26:Y26"/>
    <mergeCell ref="V25:Y25"/>
    <mergeCell ref="W54:W56"/>
    <mergeCell ref="V60:X60"/>
    <mergeCell ref="AN27:AR27"/>
    <mergeCell ref="AD27:AG27"/>
    <mergeCell ref="Z27:AC27"/>
    <mergeCell ref="V27:Y27"/>
    <mergeCell ref="AH27:AK27"/>
    <mergeCell ref="AJ30:AL30"/>
    <mergeCell ref="Z28:AC28"/>
    <mergeCell ref="AM30:AN30"/>
    <mergeCell ref="AN24:AR24"/>
    <mergeCell ref="AC33:AS33"/>
    <mergeCell ref="AC34:AS34"/>
    <mergeCell ref="AI38:AO39"/>
    <mergeCell ref="AD19:AG19"/>
    <mergeCell ref="Z21:AC21"/>
    <mergeCell ref="AD21:AG21"/>
    <mergeCell ref="AH21:AK21"/>
    <mergeCell ref="V23:Y23"/>
    <mergeCell ref="V24:X24"/>
    <mergeCell ref="AD28:AG28"/>
    <mergeCell ref="AH28:AK28"/>
    <mergeCell ref="AH26:AK26"/>
    <mergeCell ref="AC38:AH39"/>
    <mergeCell ref="AA36:AB39"/>
    <mergeCell ref="AA34:AB34"/>
    <mergeCell ref="AC32:AS32"/>
    <mergeCell ref="AN21:AR21"/>
    <mergeCell ref="AN25:AR25"/>
    <mergeCell ref="Z23:AC23"/>
    <mergeCell ref="AL25:AM25"/>
    <mergeCell ref="AP36:AS37"/>
    <mergeCell ref="N5:AE6"/>
    <mergeCell ref="AL14:AM15"/>
    <mergeCell ref="U9:W9"/>
    <mergeCell ref="V18:X18"/>
    <mergeCell ref="R10:R12"/>
    <mergeCell ref="S10:S12"/>
    <mergeCell ref="T10:T12"/>
    <mergeCell ref="Z17:AC17"/>
    <mergeCell ref="AD17:AG17"/>
    <mergeCell ref="V16:X16"/>
    <mergeCell ref="V17:Y17"/>
    <mergeCell ref="AH18:AK18"/>
    <mergeCell ref="AN16:AR16"/>
    <mergeCell ref="AN17:AR17"/>
    <mergeCell ref="AN18:AR18"/>
    <mergeCell ref="AH16:AK16"/>
    <mergeCell ref="T16:U16"/>
    <mergeCell ref="J13:N15"/>
    <mergeCell ref="O13:U15"/>
    <mergeCell ref="AD14:AG15"/>
    <mergeCell ref="N10:N12"/>
    <mergeCell ref="O9:T9"/>
    <mergeCell ref="O10:O12"/>
    <mergeCell ref="P10:P12"/>
    <mergeCell ref="Q10:Q12"/>
    <mergeCell ref="V10:V12"/>
    <mergeCell ref="W10:W12"/>
    <mergeCell ref="Y13:AH13"/>
    <mergeCell ref="AR9:AS11"/>
    <mergeCell ref="T17:U17"/>
    <mergeCell ref="T18:U18"/>
    <mergeCell ref="B9:I12"/>
    <mergeCell ref="J10:J12"/>
    <mergeCell ref="K10:K12"/>
    <mergeCell ref="L10:L12"/>
    <mergeCell ref="J9:K9"/>
    <mergeCell ref="M9:N9"/>
    <mergeCell ref="M10:M12"/>
    <mergeCell ref="J20:N21"/>
    <mergeCell ref="T20:U20"/>
    <mergeCell ref="T21:U21"/>
    <mergeCell ref="V20:X20"/>
    <mergeCell ref="B13:I15"/>
    <mergeCell ref="J16:N17"/>
    <mergeCell ref="T24:U24"/>
    <mergeCell ref="AH14:AK15"/>
    <mergeCell ref="U10:U12"/>
    <mergeCell ref="V14:Y15"/>
    <mergeCell ref="Z14:AC15"/>
    <mergeCell ref="B20:I21"/>
    <mergeCell ref="B22:I23"/>
    <mergeCell ref="B24:I25"/>
    <mergeCell ref="B16:I17"/>
    <mergeCell ref="B18:I19"/>
    <mergeCell ref="J22:N23"/>
    <mergeCell ref="J24:N25"/>
    <mergeCell ref="AH20:AK20"/>
    <mergeCell ref="AH22:AK22"/>
    <mergeCell ref="AH24:AK24"/>
    <mergeCell ref="T19:U19"/>
    <mergeCell ref="Z19:AC19"/>
    <mergeCell ref="V21:Y21"/>
    <mergeCell ref="V22:X22"/>
    <mergeCell ref="D34:G34"/>
    <mergeCell ref="AC36:AH37"/>
    <mergeCell ref="T22:U22"/>
    <mergeCell ref="T23:U23"/>
    <mergeCell ref="Z25:AC25"/>
    <mergeCell ref="AD25:AG25"/>
    <mergeCell ref="AD23:AG23"/>
    <mergeCell ref="F26:N28"/>
    <mergeCell ref="O26:U28"/>
    <mergeCell ref="AH25:AK25"/>
    <mergeCell ref="AN15:AS15"/>
    <mergeCell ref="AL23:AM23"/>
    <mergeCell ref="AH17:AK17"/>
    <mergeCell ref="AL17:AM17"/>
    <mergeCell ref="AH23:AK23"/>
    <mergeCell ref="AL19:AM19"/>
    <mergeCell ref="AL21:AM21"/>
    <mergeCell ref="AN22:AR22"/>
    <mergeCell ref="V19:Y19"/>
    <mergeCell ref="AH19:AK19"/>
    <mergeCell ref="J18:N19"/>
    <mergeCell ref="D31:E31"/>
    <mergeCell ref="G31:H31"/>
    <mergeCell ref="J31:K31"/>
    <mergeCell ref="T25:U25"/>
    <mergeCell ref="B26:E28"/>
    <mergeCell ref="AA32:AB32"/>
    <mergeCell ref="AN28:AR28"/>
    <mergeCell ref="V28:Y28"/>
    <mergeCell ref="AN26:AR26"/>
    <mergeCell ref="AO30:AR30"/>
    <mergeCell ref="AJ31:AK31"/>
    <mergeCell ref="B94:I97"/>
    <mergeCell ref="J94:K94"/>
    <mergeCell ref="M94:N94"/>
    <mergeCell ref="O94:T94"/>
    <mergeCell ref="U94:W94"/>
    <mergeCell ref="AL94:AM96"/>
    <mergeCell ref="AN94:AO96"/>
    <mergeCell ref="R95:R97"/>
    <mergeCell ref="L95:L97"/>
    <mergeCell ref="S95:S97"/>
    <mergeCell ref="AP94:AQ96"/>
    <mergeCell ref="AR94:AS96"/>
    <mergeCell ref="T95:T97"/>
    <mergeCell ref="U95:U97"/>
    <mergeCell ref="V95:V97"/>
    <mergeCell ref="W95:W97"/>
    <mergeCell ref="B98:I100"/>
    <mergeCell ref="J98:N100"/>
    <mergeCell ref="O98:U100"/>
    <mergeCell ref="Y98:AH98"/>
    <mergeCell ref="AL98:AM98"/>
    <mergeCell ref="N95:N97"/>
    <mergeCell ref="O95:O97"/>
    <mergeCell ref="P95:P97"/>
    <mergeCell ref="Q95:Q97"/>
    <mergeCell ref="J95:J97"/>
    <mergeCell ref="K95:K97"/>
    <mergeCell ref="M95:M97"/>
    <mergeCell ref="AN98:AS98"/>
    <mergeCell ref="V99:Y100"/>
    <mergeCell ref="Z99:AC100"/>
    <mergeCell ref="AD99:AG100"/>
    <mergeCell ref="AH99:AK100"/>
    <mergeCell ref="AL99:AM100"/>
    <mergeCell ref="AN99:AS99"/>
    <mergeCell ref="AN100:AS100"/>
    <mergeCell ref="AH102:AK102"/>
    <mergeCell ref="AL102:AM102"/>
    <mergeCell ref="AN102:AR102"/>
    <mergeCell ref="AH103:AK103"/>
    <mergeCell ref="AN103:AR103"/>
    <mergeCell ref="B101:I102"/>
    <mergeCell ref="J101:N102"/>
    <mergeCell ref="T101:U101"/>
    <mergeCell ref="V101:X101"/>
    <mergeCell ref="B103:I104"/>
    <mergeCell ref="J103:N104"/>
    <mergeCell ref="T103:U103"/>
    <mergeCell ref="V103:X103"/>
    <mergeCell ref="T104:U104"/>
    <mergeCell ref="V104:Y104"/>
    <mergeCell ref="AH101:AK101"/>
    <mergeCell ref="AN101:AR101"/>
    <mergeCell ref="T102:U102"/>
    <mergeCell ref="V102:Y102"/>
    <mergeCell ref="Z102:AC102"/>
    <mergeCell ref="AD102:AG102"/>
    <mergeCell ref="Z104:AC104"/>
    <mergeCell ref="AD104:AG104"/>
    <mergeCell ref="AH104:AK104"/>
    <mergeCell ref="AL104:AM104"/>
    <mergeCell ref="AN104:AR104"/>
    <mergeCell ref="AH106:AK106"/>
    <mergeCell ref="AL106:AM106"/>
    <mergeCell ref="AN106:AR106"/>
    <mergeCell ref="AH107:AK107"/>
    <mergeCell ref="AN107:AR107"/>
    <mergeCell ref="B105:I106"/>
    <mergeCell ref="J105:N106"/>
    <mergeCell ref="T105:U105"/>
    <mergeCell ref="V105:X105"/>
    <mergeCell ref="B107:I108"/>
    <mergeCell ref="J107:N108"/>
    <mergeCell ref="T107:U107"/>
    <mergeCell ref="V107:X107"/>
    <mergeCell ref="T108:U108"/>
    <mergeCell ref="V108:Y108"/>
    <mergeCell ref="AH105:AK105"/>
    <mergeCell ref="AN105:AR105"/>
    <mergeCell ref="T106:U106"/>
    <mergeCell ref="V106:Y106"/>
    <mergeCell ref="Z106:AC106"/>
    <mergeCell ref="AD106:AG106"/>
    <mergeCell ref="Z108:AC108"/>
    <mergeCell ref="AD108:AG108"/>
    <mergeCell ref="AH108:AK108"/>
    <mergeCell ref="AL108:AM108"/>
    <mergeCell ref="AN108:AR108"/>
    <mergeCell ref="AH110:AK110"/>
    <mergeCell ref="AL110:AM110"/>
    <mergeCell ref="AN110:AR110"/>
    <mergeCell ref="AH111:AK111"/>
    <mergeCell ref="AN111:AR111"/>
    <mergeCell ref="B109:I110"/>
    <mergeCell ref="J109:N110"/>
    <mergeCell ref="T109:U109"/>
    <mergeCell ref="V109:X109"/>
    <mergeCell ref="B111:I112"/>
    <mergeCell ref="J111:N112"/>
    <mergeCell ref="T111:U111"/>
    <mergeCell ref="V111:X111"/>
    <mergeCell ref="T112:U112"/>
    <mergeCell ref="V112:Y112"/>
    <mergeCell ref="AH109:AK109"/>
    <mergeCell ref="AN109:AR109"/>
    <mergeCell ref="T110:U110"/>
    <mergeCell ref="V110:Y110"/>
    <mergeCell ref="Z110:AC110"/>
    <mergeCell ref="AD110:AG110"/>
    <mergeCell ref="Z112:AC112"/>
    <mergeCell ref="AD112:AG112"/>
    <mergeCell ref="AH112:AK112"/>
    <mergeCell ref="AL112:AM112"/>
    <mergeCell ref="AN112:AR112"/>
    <mergeCell ref="AH114:AK114"/>
    <mergeCell ref="AL114:AM114"/>
    <mergeCell ref="AN114:AR114"/>
    <mergeCell ref="AH115:AK115"/>
    <mergeCell ref="AN115:AR115"/>
    <mergeCell ref="B113:I114"/>
    <mergeCell ref="J113:N114"/>
    <mergeCell ref="T113:U113"/>
    <mergeCell ref="V113:X113"/>
    <mergeCell ref="B115:I116"/>
    <mergeCell ref="J115:N116"/>
    <mergeCell ref="T115:U115"/>
    <mergeCell ref="V115:X115"/>
    <mergeCell ref="T116:U116"/>
    <mergeCell ref="V116:Y116"/>
    <mergeCell ref="AH113:AK113"/>
    <mergeCell ref="AN113:AR113"/>
    <mergeCell ref="T114:U114"/>
    <mergeCell ref="V114:Y114"/>
    <mergeCell ref="Z114:AC114"/>
    <mergeCell ref="AD114:AG114"/>
    <mergeCell ref="Z116:AC116"/>
    <mergeCell ref="AD116:AG116"/>
    <mergeCell ref="AH116:AK116"/>
    <mergeCell ref="AL116:AM116"/>
    <mergeCell ref="AN116:AR116"/>
    <mergeCell ref="O136:O138"/>
    <mergeCell ref="P136:P138"/>
    <mergeCell ref="Q136:Q138"/>
    <mergeCell ref="W136:W138"/>
    <mergeCell ref="AH118:AK118"/>
    <mergeCell ref="AL118:AM118"/>
    <mergeCell ref="AN118:AR118"/>
    <mergeCell ref="B117:I118"/>
    <mergeCell ref="J117:N118"/>
    <mergeCell ref="T117:U117"/>
    <mergeCell ref="V117:X117"/>
    <mergeCell ref="B119:E121"/>
    <mergeCell ref="F119:N121"/>
    <mergeCell ref="O119:U121"/>
    <mergeCell ref="V119:Y119"/>
    <mergeCell ref="AH117:AK117"/>
    <mergeCell ref="AN117:AR117"/>
    <mergeCell ref="T118:U118"/>
    <mergeCell ref="V118:Y118"/>
    <mergeCell ref="Z118:AC118"/>
    <mergeCell ref="AD118:AG118"/>
    <mergeCell ref="AH119:AK119"/>
    <mergeCell ref="AN119:AR119"/>
    <mergeCell ref="V121:Y121"/>
    <mergeCell ref="Z121:AC121"/>
    <mergeCell ref="AD121:AG121"/>
    <mergeCell ref="AH121:AK121"/>
    <mergeCell ref="AN121:AR121"/>
    <mergeCell ref="B139:I141"/>
    <mergeCell ref="J139:N141"/>
    <mergeCell ref="O139:U141"/>
    <mergeCell ref="S136:S138"/>
    <mergeCell ref="T136:T138"/>
    <mergeCell ref="U136:U138"/>
    <mergeCell ref="R136:R138"/>
    <mergeCell ref="V136:V138"/>
    <mergeCell ref="Y139:AH139"/>
    <mergeCell ref="AL139:AM139"/>
    <mergeCell ref="AN139:AS139"/>
    <mergeCell ref="V140:Y141"/>
    <mergeCell ref="Z140:AC141"/>
    <mergeCell ref="AD140:AG141"/>
    <mergeCell ref="AH140:AK141"/>
    <mergeCell ref="AL140:AM141"/>
    <mergeCell ref="AN140:AS140"/>
    <mergeCell ref="AN141:AS141"/>
    <mergeCell ref="B135:I138"/>
    <mergeCell ref="J135:K135"/>
    <mergeCell ref="M135:N135"/>
    <mergeCell ref="O135:T135"/>
    <mergeCell ref="U135:W135"/>
    <mergeCell ref="AL135:AM137"/>
    <mergeCell ref="AN135:AO137"/>
    <mergeCell ref="AP135:AQ137"/>
    <mergeCell ref="AR135:AS137"/>
    <mergeCell ref="J136:J138"/>
    <mergeCell ref="K136:K138"/>
    <mergeCell ref="L136:L138"/>
    <mergeCell ref="M136:M138"/>
    <mergeCell ref="N136:N138"/>
    <mergeCell ref="AH143:AK143"/>
    <mergeCell ref="AL143:AM143"/>
    <mergeCell ref="AN143:AR143"/>
    <mergeCell ref="B142:I143"/>
    <mergeCell ref="J142:N143"/>
    <mergeCell ref="T142:U142"/>
    <mergeCell ref="V142:X142"/>
    <mergeCell ref="B144:I145"/>
    <mergeCell ref="J144:N145"/>
    <mergeCell ref="T144:U144"/>
    <mergeCell ref="V144:X144"/>
    <mergeCell ref="AH142:AK142"/>
    <mergeCell ref="AN142:AR142"/>
    <mergeCell ref="T143:U143"/>
    <mergeCell ref="V143:Y143"/>
    <mergeCell ref="Z143:AC143"/>
    <mergeCell ref="AD143:AG143"/>
    <mergeCell ref="AH144:AK144"/>
    <mergeCell ref="AN144:AR144"/>
    <mergeCell ref="T145:U145"/>
    <mergeCell ref="V145:Y145"/>
    <mergeCell ref="Z145:AC145"/>
    <mergeCell ref="AD145:AG145"/>
    <mergeCell ref="AH145:AK145"/>
    <mergeCell ref="AL145:AM145"/>
    <mergeCell ref="AN145:AR145"/>
    <mergeCell ref="AH147:AK147"/>
    <mergeCell ref="AL147:AM147"/>
    <mergeCell ref="AN147:AR147"/>
    <mergeCell ref="B146:I147"/>
    <mergeCell ref="J146:N147"/>
    <mergeCell ref="T146:U146"/>
    <mergeCell ref="V146:X146"/>
    <mergeCell ref="B148:I149"/>
    <mergeCell ref="J148:N149"/>
    <mergeCell ref="T148:U148"/>
    <mergeCell ref="V148:X148"/>
    <mergeCell ref="AH146:AK146"/>
    <mergeCell ref="AN146:AR146"/>
    <mergeCell ref="T147:U147"/>
    <mergeCell ref="V147:Y147"/>
    <mergeCell ref="Z147:AC147"/>
    <mergeCell ref="AD147:AG147"/>
    <mergeCell ref="AH148:AK148"/>
    <mergeCell ref="AN148:AR148"/>
    <mergeCell ref="T149:U149"/>
    <mergeCell ref="V149:Y149"/>
    <mergeCell ref="Z149:AC149"/>
    <mergeCell ref="AD149:AG149"/>
    <mergeCell ref="AH149:AK149"/>
    <mergeCell ref="AL149:AM149"/>
    <mergeCell ref="AN149:AR149"/>
    <mergeCell ref="AH151:AK151"/>
    <mergeCell ref="AL151:AM151"/>
    <mergeCell ref="AN151:AR151"/>
    <mergeCell ref="B150:I151"/>
    <mergeCell ref="J150:N151"/>
    <mergeCell ref="T150:U150"/>
    <mergeCell ref="V150:X150"/>
    <mergeCell ref="B152:I153"/>
    <mergeCell ref="J152:N153"/>
    <mergeCell ref="T152:U152"/>
    <mergeCell ref="V152:X152"/>
    <mergeCell ref="AH150:AK150"/>
    <mergeCell ref="AN150:AR150"/>
    <mergeCell ref="T151:U151"/>
    <mergeCell ref="V151:Y151"/>
    <mergeCell ref="Z151:AC151"/>
    <mergeCell ref="AD151:AG151"/>
    <mergeCell ref="AH152:AK152"/>
    <mergeCell ref="AN152:AR152"/>
    <mergeCell ref="T153:U153"/>
    <mergeCell ref="V153:Y153"/>
    <mergeCell ref="Z153:AC153"/>
    <mergeCell ref="AD153:AG153"/>
    <mergeCell ref="AH153:AK153"/>
    <mergeCell ref="AL153:AM153"/>
    <mergeCell ref="AN153:AR153"/>
    <mergeCell ref="AH155:AK155"/>
    <mergeCell ref="AL155:AM155"/>
    <mergeCell ref="AN155:AR155"/>
    <mergeCell ref="B154:I155"/>
    <mergeCell ref="J154:N155"/>
    <mergeCell ref="T154:U154"/>
    <mergeCell ref="V154:X154"/>
    <mergeCell ref="B156:I157"/>
    <mergeCell ref="J156:N157"/>
    <mergeCell ref="T156:U156"/>
    <mergeCell ref="V156:X156"/>
    <mergeCell ref="AH154:AK154"/>
    <mergeCell ref="AN154:AR154"/>
    <mergeCell ref="T155:U155"/>
    <mergeCell ref="V155:Y155"/>
    <mergeCell ref="Z155:AC155"/>
    <mergeCell ref="AD155:AG155"/>
    <mergeCell ref="AH156:AK156"/>
    <mergeCell ref="AN156:AR156"/>
    <mergeCell ref="T157:U157"/>
    <mergeCell ref="V157:Y157"/>
    <mergeCell ref="Z157:AC157"/>
    <mergeCell ref="AD157:AG157"/>
    <mergeCell ref="AH157:AK157"/>
    <mergeCell ref="AL157:AM157"/>
    <mergeCell ref="AN157:AR157"/>
    <mergeCell ref="O177:O179"/>
    <mergeCell ref="P177:P179"/>
    <mergeCell ref="Q177:Q179"/>
    <mergeCell ref="R177:R179"/>
    <mergeCell ref="AH159:AK159"/>
    <mergeCell ref="AL159:AM159"/>
    <mergeCell ref="AN159:AR159"/>
    <mergeCell ref="B158:I159"/>
    <mergeCell ref="J158:N159"/>
    <mergeCell ref="T158:U158"/>
    <mergeCell ref="V158:X158"/>
    <mergeCell ref="B160:E162"/>
    <mergeCell ref="F160:N162"/>
    <mergeCell ref="O160:U162"/>
    <mergeCell ref="V160:Y160"/>
    <mergeCell ref="AH158:AK158"/>
    <mergeCell ref="AN158:AR158"/>
    <mergeCell ref="T159:U159"/>
    <mergeCell ref="V159:Y159"/>
    <mergeCell ref="Z159:AC159"/>
    <mergeCell ref="AD159:AG159"/>
    <mergeCell ref="AH160:AK160"/>
    <mergeCell ref="AN160:AR160"/>
    <mergeCell ref="V162:Y162"/>
    <mergeCell ref="Z162:AC162"/>
    <mergeCell ref="AD162:AG162"/>
    <mergeCell ref="AH162:AK162"/>
    <mergeCell ref="AN162:AR162"/>
    <mergeCell ref="B180:I182"/>
    <mergeCell ref="J180:N182"/>
    <mergeCell ref="O180:U182"/>
    <mergeCell ref="AN180:AS180"/>
    <mergeCell ref="V181:Y182"/>
    <mergeCell ref="S177:S179"/>
    <mergeCell ref="T177:T179"/>
    <mergeCell ref="U177:U179"/>
    <mergeCell ref="V177:V179"/>
    <mergeCell ref="Y180:AH180"/>
    <mergeCell ref="AL180:AM180"/>
    <mergeCell ref="W177:W179"/>
    <mergeCell ref="Z181:AC182"/>
    <mergeCell ref="AD181:AG182"/>
    <mergeCell ref="AH181:AK182"/>
    <mergeCell ref="AL181:AM182"/>
    <mergeCell ref="AN181:AS181"/>
    <mergeCell ref="AN182:AS182"/>
    <mergeCell ref="B176:I179"/>
    <mergeCell ref="J176:K176"/>
    <mergeCell ref="M176:N176"/>
    <mergeCell ref="O176:T176"/>
    <mergeCell ref="U176:W176"/>
    <mergeCell ref="AL176:AM178"/>
    <mergeCell ref="AN176:AO178"/>
    <mergeCell ref="AP176:AQ178"/>
    <mergeCell ref="AR176:AS178"/>
    <mergeCell ref="J177:J179"/>
    <mergeCell ref="K177:K179"/>
    <mergeCell ref="L177:L179"/>
    <mergeCell ref="M177:M179"/>
    <mergeCell ref="N177:N179"/>
    <mergeCell ref="AH184:AK184"/>
    <mergeCell ref="AL184:AM184"/>
    <mergeCell ref="AN184:AR184"/>
    <mergeCell ref="AH185:AK185"/>
    <mergeCell ref="AN185:AR185"/>
    <mergeCell ref="B183:I184"/>
    <mergeCell ref="J183:N184"/>
    <mergeCell ref="T183:U183"/>
    <mergeCell ref="V183:X183"/>
    <mergeCell ref="B185:I186"/>
    <mergeCell ref="J185:N186"/>
    <mergeCell ref="T185:U185"/>
    <mergeCell ref="V185:X185"/>
    <mergeCell ref="T186:U186"/>
    <mergeCell ref="V186:Y186"/>
    <mergeCell ref="AH183:AK183"/>
    <mergeCell ref="AN183:AR183"/>
    <mergeCell ref="T184:U184"/>
    <mergeCell ref="V184:Y184"/>
    <mergeCell ref="Z184:AC184"/>
    <mergeCell ref="AD184:AG184"/>
    <mergeCell ref="Z186:AC186"/>
    <mergeCell ref="AD186:AG186"/>
    <mergeCell ref="AH186:AK186"/>
    <mergeCell ref="AL186:AM186"/>
    <mergeCell ref="AN186:AR186"/>
    <mergeCell ref="AH189:AK189"/>
    <mergeCell ref="AN189:AR189"/>
    <mergeCell ref="B187:I188"/>
    <mergeCell ref="J187:N188"/>
    <mergeCell ref="T187:U187"/>
    <mergeCell ref="V187:X187"/>
    <mergeCell ref="B189:I190"/>
    <mergeCell ref="J189:N190"/>
    <mergeCell ref="T189:U189"/>
    <mergeCell ref="V189:X189"/>
    <mergeCell ref="T190:U190"/>
    <mergeCell ref="V190:Y190"/>
    <mergeCell ref="AH187:AK187"/>
    <mergeCell ref="AN187:AR187"/>
    <mergeCell ref="T188:U188"/>
    <mergeCell ref="V188:Y188"/>
    <mergeCell ref="Z188:AC188"/>
    <mergeCell ref="AD188:AG188"/>
    <mergeCell ref="Z190:AC190"/>
    <mergeCell ref="AD190:AG190"/>
    <mergeCell ref="AH190:AK190"/>
    <mergeCell ref="AL190:AM190"/>
    <mergeCell ref="AN190:AR190"/>
    <mergeCell ref="B191:I192"/>
    <mergeCell ref="J191:N192"/>
    <mergeCell ref="T191:U191"/>
    <mergeCell ref="V191:X191"/>
    <mergeCell ref="B193:I194"/>
    <mergeCell ref="J193:N194"/>
    <mergeCell ref="T193:U193"/>
    <mergeCell ref="V193:X193"/>
    <mergeCell ref="T194:U194"/>
    <mergeCell ref="V194:Y194"/>
    <mergeCell ref="AH191:AK191"/>
    <mergeCell ref="AN191:AR191"/>
    <mergeCell ref="T192:U192"/>
    <mergeCell ref="V192:Y192"/>
    <mergeCell ref="Z192:AC192"/>
    <mergeCell ref="AD192:AG192"/>
    <mergeCell ref="Z194:AC194"/>
    <mergeCell ref="AD194:AG194"/>
    <mergeCell ref="AH194:AK194"/>
    <mergeCell ref="AL194:AM194"/>
    <mergeCell ref="AN194:AR194"/>
    <mergeCell ref="B195:I196"/>
    <mergeCell ref="J195:N196"/>
    <mergeCell ref="T195:U195"/>
    <mergeCell ref="V195:X195"/>
    <mergeCell ref="B197:I198"/>
    <mergeCell ref="J197:N198"/>
    <mergeCell ref="T197:U197"/>
    <mergeCell ref="V197:X197"/>
    <mergeCell ref="T198:U198"/>
    <mergeCell ref="V198:Y198"/>
    <mergeCell ref="AH195:AK195"/>
    <mergeCell ref="AN195:AR195"/>
    <mergeCell ref="T196:U196"/>
    <mergeCell ref="V196:Y196"/>
    <mergeCell ref="Z196:AC196"/>
    <mergeCell ref="AD196:AG196"/>
    <mergeCell ref="Z198:AC198"/>
    <mergeCell ref="AD198:AG198"/>
    <mergeCell ref="AH198:AK198"/>
    <mergeCell ref="AL198:AM198"/>
    <mergeCell ref="AN198:AR198"/>
    <mergeCell ref="O218:O220"/>
    <mergeCell ref="P218:P220"/>
    <mergeCell ref="Q218:Q220"/>
    <mergeCell ref="W218:W220"/>
    <mergeCell ref="B199:I200"/>
    <mergeCell ref="J199:N200"/>
    <mergeCell ref="T199:U199"/>
    <mergeCell ref="V199:X199"/>
    <mergeCell ref="B201:E203"/>
    <mergeCell ref="F201:N203"/>
    <mergeCell ref="O201:U203"/>
    <mergeCell ref="V201:Y201"/>
    <mergeCell ref="AH199:AK199"/>
    <mergeCell ref="AN199:AR199"/>
    <mergeCell ref="T200:U200"/>
    <mergeCell ref="V200:Y200"/>
    <mergeCell ref="Z200:AC200"/>
    <mergeCell ref="AD200:AG200"/>
    <mergeCell ref="AH201:AK201"/>
    <mergeCell ref="AN201:AR201"/>
    <mergeCell ref="V203:Y203"/>
    <mergeCell ref="Z203:AC203"/>
    <mergeCell ref="AD203:AG203"/>
    <mergeCell ref="AH203:AK203"/>
    <mergeCell ref="AN203:AR203"/>
    <mergeCell ref="B221:I223"/>
    <mergeCell ref="J221:N223"/>
    <mergeCell ref="O221:U223"/>
    <mergeCell ref="S218:S220"/>
    <mergeCell ref="T218:T220"/>
    <mergeCell ref="U218:U220"/>
    <mergeCell ref="R218:R220"/>
    <mergeCell ref="V218:V220"/>
    <mergeCell ref="Y221:AH221"/>
    <mergeCell ref="AL221:AM221"/>
    <mergeCell ref="AN221:AS221"/>
    <mergeCell ref="V222:Y223"/>
    <mergeCell ref="Z222:AC223"/>
    <mergeCell ref="AD222:AG223"/>
    <mergeCell ref="AH222:AK223"/>
    <mergeCell ref="AL222:AM223"/>
    <mergeCell ref="AN222:AS222"/>
    <mergeCell ref="AN223:AS223"/>
    <mergeCell ref="B217:I220"/>
    <mergeCell ref="J217:K217"/>
    <mergeCell ref="M217:N217"/>
    <mergeCell ref="O217:T217"/>
    <mergeCell ref="U217:W217"/>
    <mergeCell ref="AL217:AM219"/>
    <mergeCell ref="AN217:AO219"/>
    <mergeCell ref="AP217:AQ219"/>
    <mergeCell ref="AR217:AS219"/>
    <mergeCell ref="J218:J220"/>
    <mergeCell ref="K218:K220"/>
    <mergeCell ref="L218:L220"/>
    <mergeCell ref="M218:M220"/>
    <mergeCell ref="N218:N220"/>
    <mergeCell ref="AH225:AK225"/>
    <mergeCell ref="AL225:AM225"/>
    <mergeCell ref="AN225:AR225"/>
    <mergeCell ref="B224:I225"/>
    <mergeCell ref="J224:N225"/>
    <mergeCell ref="T224:U224"/>
    <mergeCell ref="V224:X224"/>
    <mergeCell ref="B226:I227"/>
    <mergeCell ref="J226:N227"/>
    <mergeCell ref="T226:U226"/>
    <mergeCell ref="V226:X226"/>
    <mergeCell ref="AH224:AK224"/>
    <mergeCell ref="AN224:AR224"/>
    <mergeCell ref="T225:U225"/>
    <mergeCell ref="V225:Y225"/>
    <mergeCell ref="Z225:AC225"/>
    <mergeCell ref="AD225:AG225"/>
    <mergeCell ref="AH226:AK226"/>
    <mergeCell ref="AN226:AR226"/>
    <mergeCell ref="T227:U227"/>
    <mergeCell ref="V227:Y227"/>
    <mergeCell ref="Z227:AC227"/>
    <mergeCell ref="AD227:AG227"/>
    <mergeCell ref="AH227:AK227"/>
    <mergeCell ref="AL227:AM227"/>
    <mergeCell ref="AN227:AR227"/>
    <mergeCell ref="AH229:AK229"/>
    <mergeCell ref="AL229:AM229"/>
    <mergeCell ref="AN229:AR229"/>
    <mergeCell ref="B228:I229"/>
    <mergeCell ref="J228:N229"/>
    <mergeCell ref="T228:U228"/>
    <mergeCell ref="V228:X228"/>
    <mergeCell ref="B230:I231"/>
    <mergeCell ref="J230:N231"/>
    <mergeCell ref="T230:U230"/>
    <mergeCell ref="V230:X230"/>
    <mergeCell ref="AH228:AK228"/>
    <mergeCell ref="AN228:AR228"/>
    <mergeCell ref="T229:U229"/>
    <mergeCell ref="V229:Y229"/>
    <mergeCell ref="Z229:AC229"/>
    <mergeCell ref="AD229:AG229"/>
    <mergeCell ref="AH230:AK230"/>
    <mergeCell ref="AN230:AR230"/>
    <mergeCell ref="T231:U231"/>
    <mergeCell ref="V231:Y231"/>
    <mergeCell ref="Z231:AC231"/>
    <mergeCell ref="AD231:AG231"/>
    <mergeCell ref="AH231:AK231"/>
    <mergeCell ref="AL231:AM231"/>
    <mergeCell ref="AN231:AR231"/>
    <mergeCell ref="AH233:AK233"/>
    <mergeCell ref="AL233:AM233"/>
    <mergeCell ref="AN233:AR233"/>
    <mergeCell ref="B232:I233"/>
    <mergeCell ref="J232:N233"/>
    <mergeCell ref="T232:U232"/>
    <mergeCell ref="V232:X232"/>
    <mergeCell ref="B234:I235"/>
    <mergeCell ref="J234:N235"/>
    <mergeCell ref="T234:U234"/>
    <mergeCell ref="V234:X234"/>
    <mergeCell ref="AH232:AK232"/>
    <mergeCell ref="AN232:AR232"/>
    <mergeCell ref="T233:U233"/>
    <mergeCell ref="V233:Y233"/>
    <mergeCell ref="Z233:AC233"/>
    <mergeCell ref="AD233:AG233"/>
    <mergeCell ref="AH234:AK234"/>
    <mergeCell ref="AN234:AR234"/>
    <mergeCell ref="T235:U235"/>
    <mergeCell ref="V235:Y235"/>
    <mergeCell ref="Z235:AC235"/>
    <mergeCell ref="AD235:AG235"/>
    <mergeCell ref="AH235:AK235"/>
    <mergeCell ref="AL235:AM235"/>
    <mergeCell ref="AN235:AR235"/>
    <mergeCell ref="AN243:AR243"/>
    <mergeCell ref="AH237:AK237"/>
    <mergeCell ref="AL237:AM237"/>
    <mergeCell ref="AN237:AR237"/>
    <mergeCell ref="B236:I237"/>
    <mergeCell ref="J236:N237"/>
    <mergeCell ref="T236:U236"/>
    <mergeCell ref="V236:X236"/>
    <mergeCell ref="B238:I239"/>
    <mergeCell ref="J238:N239"/>
    <mergeCell ref="T238:U238"/>
    <mergeCell ref="V238:X238"/>
    <mergeCell ref="AH236:AK236"/>
    <mergeCell ref="AN236:AR236"/>
    <mergeCell ref="T237:U237"/>
    <mergeCell ref="V237:Y237"/>
    <mergeCell ref="Z237:AC237"/>
    <mergeCell ref="AD237:AG237"/>
    <mergeCell ref="AH238:AK238"/>
    <mergeCell ref="AN238:AR238"/>
    <mergeCell ref="T239:U239"/>
    <mergeCell ref="V239:Y239"/>
    <mergeCell ref="Z239:AC239"/>
    <mergeCell ref="AD239:AG239"/>
    <mergeCell ref="AH239:AK239"/>
    <mergeCell ref="AL239:AM239"/>
    <mergeCell ref="AN239:AR239"/>
    <mergeCell ref="O259:O261"/>
    <mergeCell ref="P259:P261"/>
    <mergeCell ref="Q259:Q261"/>
    <mergeCell ref="R259:R261"/>
    <mergeCell ref="AH241:AK241"/>
    <mergeCell ref="AL241:AM241"/>
    <mergeCell ref="AN241:AR241"/>
    <mergeCell ref="B240:I241"/>
    <mergeCell ref="J240:N241"/>
    <mergeCell ref="T240:U240"/>
    <mergeCell ref="V240:X240"/>
    <mergeCell ref="B242:E244"/>
    <mergeCell ref="F242:N244"/>
    <mergeCell ref="O242:U244"/>
    <mergeCell ref="V242:Y242"/>
    <mergeCell ref="AH240:AK240"/>
    <mergeCell ref="AN240:AR240"/>
    <mergeCell ref="T241:U241"/>
    <mergeCell ref="V241:Y241"/>
    <mergeCell ref="Z241:AC241"/>
    <mergeCell ref="AD241:AG241"/>
    <mergeCell ref="AH242:AK242"/>
    <mergeCell ref="AN242:AR242"/>
    <mergeCell ref="V244:Y244"/>
    <mergeCell ref="Z244:AC244"/>
    <mergeCell ref="AD244:AG244"/>
    <mergeCell ref="AH244:AK244"/>
    <mergeCell ref="AN244:AR244"/>
    <mergeCell ref="V243:Y243"/>
    <mergeCell ref="Z243:AC243"/>
    <mergeCell ref="AD243:AG243"/>
    <mergeCell ref="AH243:AK243"/>
    <mergeCell ref="B262:I264"/>
    <mergeCell ref="J262:N264"/>
    <mergeCell ref="O262:U264"/>
    <mergeCell ref="AN262:AS262"/>
    <mergeCell ref="V263:Y264"/>
    <mergeCell ref="S259:S261"/>
    <mergeCell ref="T259:T261"/>
    <mergeCell ref="U259:U261"/>
    <mergeCell ref="V259:V261"/>
    <mergeCell ref="Y262:AH262"/>
    <mergeCell ref="AL262:AM262"/>
    <mergeCell ref="W259:W261"/>
    <mergeCell ref="Z263:AC264"/>
    <mergeCell ref="AD263:AG264"/>
    <mergeCell ref="AH263:AK264"/>
    <mergeCell ref="AL263:AM264"/>
    <mergeCell ref="AN263:AS263"/>
    <mergeCell ref="AN264:AS264"/>
    <mergeCell ref="B258:I261"/>
    <mergeCell ref="J258:K258"/>
    <mergeCell ref="M258:N258"/>
    <mergeCell ref="O258:T258"/>
    <mergeCell ref="U258:W258"/>
    <mergeCell ref="AL258:AM260"/>
    <mergeCell ref="AN258:AO260"/>
    <mergeCell ref="AP258:AQ260"/>
    <mergeCell ref="AR258:AS260"/>
    <mergeCell ref="J259:J261"/>
    <mergeCell ref="K259:K261"/>
    <mergeCell ref="L259:L261"/>
    <mergeCell ref="M259:M261"/>
    <mergeCell ref="N259:N261"/>
    <mergeCell ref="AH266:AK266"/>
    <mergeCell ref="AL266:AM266"/>
    <mergeCell ref="AN266:AR266"/>
    <mergeCell ref="AH267:AK267"/>
    <mergeCell ref="AN267:AR267"/>
    <mergeCell ref="B265:I266"/>
    <mergeCell ref="J265:N266"/>
    <mergeCell ref="T265:U265"/>
    <mergeCell ref="V265:X265"/>
    <mergeCell ref="B267:I268"/>
    <mergeCell ref="J267:N268"/>
    <mergeCell ref="T267:U267"/>
    <mergeCell ref="V267:X267"/>
    <mergeCell ref="T268:U268"/>
    <mergeCell ref="V268:Y268"/>
    <mergeCell ref="AH265:AK265"/>
    <mergeCell ref="AN265:AR265"/>
    <mergeCell ref="T266:U266"/>
    <mergeCell ref="V266:Y266"/>
    <mergeCell ref="Z266:AC266"/>
    <mergeCell ref="AD266:AG266"/>
    <mergeCell ref="Z268:AC268"/>
    <mergeCell ref="AD268:AG268"/>
    <mergeCell ref="AH268:AK268"/>
    <mergeCell ref="AL268:AM268"/>
    <mergeCell ref="AN268:AR268"/>
    <mergeCell ref="AH270:AK270"/>
    <mergeCell ref="AL270:AM270"/>
    <mergeCell ref="AN270:AR270"/>
    <mergeCell ref="AH271:AK271"/>
    <mergeCell ref="AN271:AR271"/>
    <mergeCell ref="B269:I270"/>
    <mergeCell ref="J269:N270"/>
    <mergeCell ref="T269:U269"/>
    <mergeCell ref="V269:X269"/>
    <mergeCell ref="B271:I272"/>
    <mergeCell ref="J271:N272"/>
    <mergeCell ref="T271:U271"/>
    <mergeCell ref="V271:X271"/>
    <mergeCell ref="T272:U272"/>
    <mergeCell ref="V272:Y272"/>
    <mergeCell ref="AH269:AK269"/>
    <mergeCell ref="AN269:AR269"/>
    <mergeCell ref="T270:U270"/>
    <mergeCell ref="V270:Y270"/>
    <mergeCell ref="Z270:AC270"/>
    <mergeCell ref="AD270:AG270"/>
    <mergeCell ref="Z272:AC272"/>
    <mergeCell ref="AD272:AG272"/>
    <mergeCell ref="AH272:AK272"/>
    <mergeCell ref="AL272:AM272"/>
    <mergeCell ref="AN272:AR272"/>
    <mergeCell ref="AH274:AK274"/>
    <mergeCell ref="AL274:AM274"/>
    <mergeCell ref="AN274:AR274"/>
    <mergeCell ref="AH275:AK275"/>
    <mergeCell ref="AN275:AR275"/>
    <mergeCell ref="B273:I274"/>
    <mergeCell ref="J273:N274"/>
    <mergeCell ref="T273:U273"/>
    <mergeCell ref="V273:X273"/>
    <mergeCell ref="B275:I276"/>
    <mergeCell ref="J275:N276"/>
    <mergeCell ref="T275:U275"/>
    <mergeCell ref="V275:X275"/>
    <mergeCell ref="T276:U276"/>
    <mergeCell ref="V276:Y276"/>
    <mergeCell ref="AH273:AK273"/>
    <mergeCell ref="AN273:AR273"/>
    <mergeCell ref="T274:U274"/>
    <mergeCell ref="V274:Y274"/>
    <mergeCell ref="Z274:AC274"/>
    <mergeCell ref="AD274:AG274"/>
    <mergeCell ref="Z276:AC276"/>
    <mergeCell ref="AD276:AG276"/>
    <mergeCell ref="AH276:AK276"/>
    <mergeCell ref="AL276:AM276"/>
    <mergeCell ref="AN276:AR276"/>
    <mergeCell ref="AH278:AK278"/>
    <mergeCell ref="AL278:AM278"/>
    <mergeCell ref="AN278:AR278"/>
    <mergeCell ref="AH279:AK279"/>
    <mergeCell ref="AN279:AR279"/>
    <mergeCell ref="B277:I278"/>
    <mergeCell ref="J277:N278"/>
    <mergeCell ref="T277:U277"/>
    <mergeCell ref="V277:X277"/>
    <mergeCell ref="B279:I280"/>
    <mergeCell ref="J279:N280"/>
    <mergeCell ref="T279:U279"/>
    <mergeCell ref="V279:X279"/>
    <mergeCell ref="T280:U280"/>
    <mergeCell ref="V280:Y280"/>
    <mergeCell ref="AH277:AK277"/>
    <mergeCell ref="AN277:AR277"/>
    <mergeCell ref="T278:U278"/>
    <mergeCell ref="V278:Y278"/>
    <mergeCell ref="Z278:AC278"/>
    <mergeCell ref="AD278:AG278"/>
    <mergeCell ref="Z280:AC280"/>
    <mergeCell ref="AD280:AG280"/>
    <mergeCell ref="AH280:AK280"/>
    <mergeCell ref="AL280:AM280"/>
    <mergeCell ref="AN280:AR280"/>
    <mergeCell ref="AH282:AK282"/>
    <mergeCell ref="AL282:AM282"/>
    <mergeCell ref="AN282:AR282"/>
    <mergeCell ref="B281:I282"/>
    <mergeCell ref="J281:N282"/>
    <mergeCell ref="T281:U281"/>
    <mergeCell ref="V281:X281"/>
    <mergeCell ref="B283:E285"/>
    <mergeCell ref="F283:N285"/>
    <mergeCell ref="O283:U285"/>
    <mergeCell ref="V283:Y283"/>
    <mergeCell ref="AH281:AK281"/>
    <mergeCell ref="AN281:AR281"/>
    <mergeCell ref="T282:U282"/>
    <mergeCell ref="V282:Y282"/>
    <mergeCell ref="Z282:AC282"/>
    <mergeCell ref="AD282:AG282"/>
    <mergeCell ref="AH283:AK283"/>
    <mergeCell ref="AN283:AR283"/>
    <mergeCell ref="V285:Y285"/>
    <mergeCell ref="Z285:AC285"/>
    <mergeCell ref="AD285:AG285"/>
    <mergeCell ref="AH285:AK285"/>
    <mergeCell ref="AN285:AR285"/>
    <mergeCell ref="V284:Y284"/>
    <mergeCell ref="Z284:AC284"/>
    <mergeCell ref="AD284:AG284"/>
    <mergeCell ref="AH284:AK284"/>
    <mergeCell ref="AN284:AR284"/>
    <mergeCell ref="AN286:AR286"/>
    <mergeCell ref="B299:I302"/>
    <mergeCell ref="J299:K299"/>
    <mergeCell ref="M299:N299"/>
    <mergeCell ref="O299:T299"/>
    <mergeCell ref="U299:W299"/>
    <mergeCell ref="AL299:AM301"/>
    <mergeCell ref="AN299:AO301"/>
    <mergeCell ref="AP299:AQ301"/>
    <mergeCell ref="AR299:AS301"/>
    <mergeCell ref="J300:J302"/>
    <mergeCell ref="K300:K302"/>
    <mergeCell ref="L300:L302"/>
    <mergeCell ref="M300:M302"/>
    <mergeCell ref="N300:N302"/>
    <mergeCell ref="O300:O302"/>
    <mergeCell ref="P300:P302"/>
    <mergeCell ref="Q300:Q302"/>
    <mergeCell ref="W300:W302"/>
    <mergeCell ref="B303:I305"/>
    <mergeCell ref="J303:N305"/>
    <mergeCell ref="O303:U305"/>
    <mergeCell ref="S300:S302"/>
    <mergeCell ref="T300:T302"/>
    <mergeCell ref="U300:U302"/>
    <mergeCell ref="R300:R302"/>
    <mergeCell ref="V300:V302"/>
    <mergeCell ref="Y303:AH303"/>
    <mergeCell ref="AL303:AM303"/>
    <mergeCell ref="AN303:AS303"/>
    <mergeCell ref="V304:Y305"/>
    <mergeCell ref="Z304:AC305"/>
    <mergeCell ref="AD304:AG305"/>
    <mergeCell ref="AH304:AK305"/>
    <mergeCell ref="AL304:AM305"/>
    <mergeCell ref="AN304:AS304"/>
    <mergeCell ref="AN305:AS305"/>
    <mergeCell ref="AH307:AK307"/>
    <mergeCell ref="AL307:AM307"/>
    <mergeCell ref="AN307:AR307"/>
    <mergeCell ref="B306:I307"/>
    <mergeCell ref="J306:N307"/>
    <mergeCell ref="T306:U306"/>
    <mergeCell ref="V306:X306"/>
    <mergeCell ref="B308:I309"/>
    <mergeCell ref="J308:N309"/>
    <mergeCell ref="T308:U308"/>
    <mergeCell ref="V308:X308"/>
    <mergeCell ref="AH306:AK306"/>
    <mergeCell ref="AN306:AR306"/>
    <mergeCell ref="T307:U307"/>
    <mergeCell ref="V307:Y307"/>
    <mergeCell ref="Z307:AC307"/>
    <mergeCell ref="AD307:AG307"/>
    <mergeCell ref="AH308:AK308"/>
    <mergeCell ref="AN308:AR308"/>
    <mergeCell ref="T309:U309"/>
    <mergeCell ref="V309:Y309"/>
    <mergeCell ref="Z309:AC309"/>
    <mergeCell ref="AD309:AG309"/>
    <mergeCell ref="AH309:AK309"/>
    <mergeCell ref="AL309:AM309"/>
    <mergeCell ref="AN309:AR309"/>
    <mergeCell ref="AH311:AK311"/>
    <mergeCell ref="AL311:AM311"/>
    <mergeCell ref="AN311:AR311"/>
    <mergeCell ref="B310:I311"/>
    <mergeCell ref="J310:N311"/>
    <mergeCell ref="T310:U310"/>
    <mergeCell ref="V310:X310"/>
    <mergeCell ref="B312:I313"/>
    <mergeCell ref="J312:N313"/>
    <mergeCell ref="T312:U312"/>
    <mergeCell ref="V312:X312"/>
    <mergeCell ref="AH310:AK310"/>
    <mergeCell ref="AN310:AR310"/>
    <mergeCell ref="T311:U311"/>
    <mergeCell ref="V311:Y311"/>
    <mergeCell ref="Z311:AC311"/>
    <mergeCell ref="AD311:AG311"/>
    <mergeCell ref="AH312:AK312"/>
    <mergeCell ref="AN312:AR312"/>
    <mergeCell ref="T313:U313"/>
    <mergeCell ref="V313:Y313"/>
    <mergeCell ref="Z313:AC313"/>
    <mergeCell ref="AD313:AG313"/>
    <mergeCell ref="AH313:AK313"/>
    <mergeCell ref="AL313:AM313"/>
    <mergeCell ref="AN313:AR313"/>
    <mergeCell ref="AH315:AK315"/>
    <mergeCell ref="AL315:AM315"/>
    <mergeCell ref="AN315:AR315"/>
    <mergeCell ref="B314:I315"/>
    <mergeCell ref="J314:N315"/>
    <mergeCell ref="T314:U314"/>
    <mergeCell ref="V314:X314"/>
    <mergeCell ref="B316:I317"/>
    <mergeCell ref="J316:N317"/>
    <mergeCell ref="T316:U316"/>
    <mergeCell ref="V316:X316"/>
    <mergeCell ref="AH314:AK314"/>
    <mergeCell ref="AN314:AR314"/>
    <mergeCell ref="T315:U315"/>
    <mergeCell ref="V315:Y315"/>
    <mergeCell ref="Z315:AC315"/>
    <mergeCell ref="AD315:AG315"/>
    <mergeCell ref="AH316:AK316"/>
    <mergeCell ref="AN316:AR316"/>
    <mergeCell ref="T317:U317"/>
    <mergeCell ref="V317:Y317"/>
    <mergeCell ref="Z317:AC317"/>
    <mergeCell ref="AD317:AG317"/>
    <mergeCell ref="AH317:AK317"/>
    <mergeCell ref="AL317:AM317"/>
    <mergeCell ref="AN317:AR317"/>
    <mergeCell ref="AH319:AK319"/>
    <mergeCell ref="AL319:AM319"/>
    <mergeCell ref="AN319:AR319"/>
    <mergeCell ref="B318:I319"/>
    <mergeCell ref="J318:N319"/>
    <mergeCell ref="T318:U318"/>
    <mergeCell ref="V318:X318"/>
    <mergeCell ref="B320:I321"/>
    <mergeCell ref="J320:N321"/>
    <mergeCell ref="T320:U320"/>
    <mergeCell ref="V320:X320"/>
    <mergeCell ref="AH318:AK318"/>
    <mergeCell ref="AN318:AR318"/>
    <mergeCell ref="T319:U319"/>
    <mergeCell ref="V319:Y319"/>
    <mergeCell ref="Z319:AC319"/>
    <mergeCell ref="AD319:AG319"/>
    <mergeCell ref="AH320:AK320"/>
    <mergeCell ref="AN320:AR320"/>
    <mergeCell ref="T321:U321"/>
    <mergeCell ref="V321:Y321"/>
    <mergeCell ref="Z321:AC321"/>
    <mergeCell ref="AD321:AG321"/>
    <mergeCell ref="AH321:AK321"/>
    <mergeCell ref="AL321:AM321"/>
    <mergeCell ref="AN321:AR321"/>
    <mergeCell ref="AH323:AK323"/>
    <mergeCell ref="AL323:AM323"/>
    <mergeCell ref="AN323:AR323"/>
    <mergeCell ref="B322:I323"/>
    <mergeCell ref="J322:N323"/>
    <mergeCell ref="T322:U322"/>
    <mergeCell ref="V322:X322"/>
    <mergeCell ref="B324:E326"/>
    <mergeCell ref="F324:N326"/>
    <mergeCell ref="O324:U326"/>
    <mergeCell ref="V324:Y324"/>
    <mergeCell ref="AH322:AK322"/>
    <mergeCell ref="AN322:AR322"/>
    <mergeCell ref="T323:U323"/>
    <mergeCell ref="V323:Y323"/>
    <mergeCell ref="Z323:AC323"/>
    <mergeCell ref="AD323:AG323"/>
    <mergeCell ref="AH324:AK324"/>
    <mergeCell ref="AN324:AR324"/>
    <mergeCell ref="V326:Y326"/>
    <mergeCell ref="Z326:AC326"/>
    <mergeCell ref="AD326:AG326"/>
    <mergeCell ref="AH326:AK326"/>
    <mergeCell ref="AN326:AR326"/>
    <mergeCell ref="V325:Y325"/>
    <mergeCell ref="Z325:AC325"/>
    <mergeCell ref="AD325:AG325"/>
    <mergeCell ref="AH325:AK325"/>
    <mergeCell ref="AN325:AR325"/>
    <mergeCell ref="AN327:AR327"/>
    <mergeCell ref="B340:I343"/>
    <mergeCell ref="J340:K340"/>
    <mergeCell ref="M340:N340"/>
    <mergeCell ref="O340:T340"/>
    <mergeCell ref="U340:W340"/>
    <mergeCell ref="AL340:AM342"/>
    <mergeCell ref="AN340:AO342"/>
    <mergeCell ref="AP340:AQ342"/>
    <mergeCell ref="AR340:AS342"/>
    <mergeCell ref="J341:J343"/>
    <mergeCell ref="K341:K343"/>
    <mergeCell ref="L341:L343"/>
    <mergeCell ref="M341:M343"/>
    <mergeCell ref="N341:N343"/>
    <mergeCell ref="O341:O343"/>
    <mergeCell ref="P341:P343"/>
    <mergeCell ref="Q341:Q343"/>
    <mergeCell ref="R341:R343"/>
    <mergeCell ref="B344:I346"/>
    <mergeCell ref="J344:N346"/>
    <mergeCell ref="O344:U346"/>
    <mergeCell ref="AN344:AS344"/>
    <mergeCell ref="V345:Y346"/>
    <mergeCell ref="S341:S343"/>
    <mergeCell ref="T341:T343"/>
    <mergeCell ref="U341:U343"/>
    <mergeCell ref="V341:V343"/>
    <mergeCell ref="Y344:AH344"/>
    <mergeCell ref="AL344:AM344"/>
    <mergeCell ref="W341:W343"/>
    <mergeCell ref="Z345:AC346"/>
    <mergeCell ref="AD345:AG346"/>
    <mergeCell ref="AH345:AK346"/>
    <mergeCell ref="AL345:AM346"/>
    <mergeCell ref="AN345:AS345"/>
    <mergeCell ref="AN346:AS346"/>
    <mergeCell ref="AH348:AK348"/>
    <mergeCell ref="AL348:AM348"/>
    <mergeCell ref="AN348:AR348"/>
    <mergeCell ref="AH349:AK349"/>
    <mergeCell ref="AN349:AR349"/>
    <mergeCell ref="B347:I348"/>
    <mergeCell ref="J347:N348"/>
    <mergeCell ref="T347:U347"/>
    <mergeCell ref="V347:X347"/>
    <mergeCell ref="B349:I350"/>
    <mergeCell ref="J349:N350"/>
    <mergeCell ref="T349:U349"/>
    <mergeCell ref="V349:X349"/>
    <mergeCell ref="T350:U350"/>
    <mergeCell ref="V350:Y350"/>
    <mergeCell ref="AH347:AK347"/>
    <mergeCell ref="AN347:AR347"/>
    <mergeCell ref="T348:U348"/>
    <mergeCell ref="V348:Y348"/>
    <mergeCell ref="Z348:AC348"/>
    <mergeCell ref="AD348:AG348"/>
    <mergeCell ref="Z350:AC350"/>
    <mergeCell ref="AD350:AG350"/>
    <mergeCell ref="AH350:AK350"/>
    <mergeCell ref="AL350:AM350"/>
    <mergeCell ref="AN350:AR350"/>
    <mergeCell ref="AH352:AK352"/>
    <mergeCell ref="AL352:AM352"/>
    <mergeCell ref="AN352:AR352"/>
    <mergeCell ref="AH353:AK353"/>
    <mergeCell ref="AN353:AR353"/>
    <mergeCell ref="B351:I352"/>
    <mergeCell ref="J351:N352"/>
    <mergeCell ref="T351:U351"/>
    <mergeCell ref="V351:X351"/>
    <mergeCell ref="B353:I354"/>
    <mergeCell ref="J353:N354"/>
    <mergeCell ref="T353:U353"/>
    <mergeCell ref="V353:X353"/>
    <mergeCell ref="T354:U354"/>
    <mergeCell ref="V354:Y354"/>
    <mergeCell ref="AH351:AK351"/>
    <mergeCell ref="AN351:AR351"/>
    <mergeCell ref="T352:U352"/>
    <mergeCell ref="V352:Y352"/>
    <mergeCell ref="Z352:AC352"/>
    <mergeCell ref="AD352:AG352"/>
    <mergeCell ref="Z354:AC354"/>
    <mergeCell ref="AD354:AG354"/>
    <mergeCell ref="AH354:AK354"/>
    <mergeCell ref="AL354:AM354"/>
    <mergeCell ref="AN354:AR354"/>
    <mergeCell ref="AH356:AK356"/>
    <mergeCell ref="AL356:AM356"/>
    <mergeCell ref="AN356:AR356"/>
    <mergeCell ref="AH357:AK357"/>
    <mergeCell ref="AN357:AR357"/>
    <mergeCell ref="B355:I356"/>
    <mergeCell ref="J355:N356"/>
    <mergeCell ref="T355:U355"/>
    <mergeCell ref="V355:X355"/>
    <mergeCell ref="B357:I358"/>
    <mergeCell ref="J357:N358"/>
    <mergeCell ref="T357:U357"/>
    <mergeCell ref="V357:X357"/>
    <mergeCell ref="T358:U358"/>
    <mergeCell ref="V358:Y358"/>
    <mergeCell ref="AH355:AK355"/>
    <mergeCell ref="AN355:AR355"/>
    <mergeCell ref="T356:U356"/>
    <mergeCell ref="V356:Y356"/>
    <mergeCell ref="Z356:AC356"/>
    <mergeCell ref="AD356:AG356"/>
    <mergeCell ref="Z358:AC358"/>
    <mergeCell ref="AD358:AG358"/>
    <mergeCell ref="AH358:AK358"/>
    <mergeCell ref="AL358:AM358"/>
    <mergeCell ref="AN358:AR358"/>
    <mergeCell ref="AH360:AK360"/>
    <mergeCell ref="AL360:AM360"/>
    <mergeCell ref="AN360:AR360"/>
    <mergeCell ref="AH361:AK361"/>
    <mergeCell ref="AN361:AR361"/>
    <mergeCell ref="B359:I360"/>
    <mergeCell ref="J359:N360"/>
    <mergeCell ref="T359:U359"/>
    <mergeCell ref="V359:X359"/>
    <mergeCell ref="B361:I362"/>
    <mergeCell ref="J361:N362"/>
    <mergeCell ref="T361:U361"/>
    <mergeCell ref="V361:X361"/>
    <mergeCell ref="T362:U362"/>
    <mergeCell ref="V362:Y362"/>
    <mergeCell ref="AH359:AK359"/>
    <mergeCell ref="AN359:AR359"/>
    <mergeCell ref="T360:U360"/>
    <mergeCell ref="V360:Y360"/>
    <mergeCell ref="Z360:AC360"/>
    <mergeCell ref="AD360:AG360"/>
    <mergeCell ref="Z362:AC362"/>
    <mergeCell ref="AD362:AG362"/>
    <mergeCell ref="AH362:AK362"/>
    <mergeCell ref="AL362:AM362"/>
    <mergeCell ref="AN362:AR362"/>
    <mergeCell ref="AH364:AK364"/>
    <mergeCell ref="AL364:AM364"/>
    <mergeCell ref="AN364:AR364"/>
    <mergeCell ref="B363:I364"/>
    <mergeCell ref="J363:N364"/>
    <mergeCell ref="T363:U363"/>
    <mergeCell ref="V363:X363"/>
    <mergeCell ref="B365:E367"/>
    <mergeCell ref="F365:N367"/>
    <mergeCell ref="O365:U367"/>
    <mergeCell ref="V365:Y365"/>
    <mergeCell ref="AH363:AK363"/>
    <mergeCell ref="AN363:AR363"/>
    <mergeCell ref="T364:U364"/>
    <mergeCell ref="V364:Y364"/>
    <mergeCell ref="Z364:AC364"/>
    <mergeCell ref="AD364:AG364"/>
    <mergeCell ref="AH365:AK365"/>
    <mergeCell ref="AN365:AR365"/>
    <mergeCell ref="V367:Y367"/>
    <mergeCell ref="Z367:AC367"/>
    <mergeCell ref="AD367:AG367"/>
    <mergeCell ref="AH367:AK367"/>
    <mergeCell ref="AN367:AR367"/>
    <mergeCell ref="V366:Y366"/>
    <mergeCell ref="Z366:AC366"/>
    <mergeCell ref="AD366:AG366"/>
    <mergeCell ref="AH366:AK366"/>
    <mergeCell ref="AN366:AR366"/>
    <mergeCell ref="AN368:AR368"/>
    <mergeCell ref="B381:I384"/>
    <mergeCell ref="J381:K381"/>
    <mergeCell ref="M381:N381"/>
    <mergeCell ref="O381:T381"/>
    <mergeCell ref="U381:W381"/>
    <mergeCell ref="AL381:AM383"/>
    <mergeCell ref="AN381:AO383"/>
    <mergeCell ref="AP381:AQ383"/>
    <mergeCell ref="AR381:AS383"/>
    <mergeCell ref="J382:J384"/>
    <mergeCell ref="K382:K384"/>
    <mergeCell ref="L382:L384"/>
    <mergeCell ref="M382:M384"/>
    <mergeCell ref="N382:N384"/>
    <mergeCell ref="O382:O384"/>
    <mergeCell ref="P382:P384"/>
    <mergeCell ref="Q382:Q384"/>
    <mergeCell ref="W382:W384"/>
    <mergeCell ref="B385:I387"/>
    <mergeCell ref="J385:N387"/>
    <mergeCell ref="O385:U387"/>
    <mergeCell ref="S382:S384"/>
    <mergeCell ref="T382:T384"/>
    <mergeCell ref="U382:U384"/>
    <mergeCell ref="R382:R384"/>
    <mergeCell ref="V382:V384"/>
    <mergeCell ref="Y385:AH385"/>
    <mergeCell ref="AL385:AM385"/>
    <mergeCell ref="AN385:AS385"/>
    <mergeCell ref="V386:Y387"/>
    <mergeCell ref="Z386:AC387"/>
    <mergeCell ref="AD386:AG387"/>
    <mergeCell ref="AH386:AK387"/>
    <mergeCell ref="AL386:AM387"/>
    <mergeCell ref="AN386:AS386"/>
    <mergeCell ref="AN387:AS387"/>
    <mergeCell ref="AH389:AK389"/>
    <mergeCell ref="AL389:AM389"/>
    <mergeCell ref="AN389:AR389"/>
    <mergeCell ref="B388:I389"/>
    <mergeCell ref="J388:N389"/>
    <mergeCell ref="T388:U388"/>
    <mergeCell ref="V388:X388"/>
    <mergeCell ref="B390:I391"/>
    <mergeCell ref="J390:N391"/>
    <mergeCell ref="T390:U390"/>
    <mergeCell ref="V390:X390"/>
    <mergeCell ref="AH388:AK388"/>
    <mergeCell ref="AN388:AR388"/>
    <mergeCell ref="T389:U389"/>
    <mergeCell ref="V389:Y389"/>
    <mergeCell ref="Z389:AC389"/>
    <mergeCell ref="AD389:AG389"/>
    <mergeCell ref="AH390:AK390"/>
    <mergeCell ref="AN390:AR390"/>
    <mergeCell ref="T391:U391"/>
    <mergeCell ref="V391:Y391"/>
    <mergeCell ref="Z391:AC391"/>
    <mergeCell ref="AD391:AG391"/>
    <mergeCell ref="AH391:AK391"/>
    <mergeCell ref="AL391:AM391"/>
    <mergeCell ref="AN391:AR391"/>
    <mergeCell ref="AH393:AK393"/>
    <mergeCell ref="AL393:AM393"/>
    <mergeCell ref="AN393:AR393"/>
    <mergeCell ref="B392:I393"/>
    <mergeCell ref="J392:N393"/>
    <mergeCell ref="T392:U392"/>
    <mergeCell ref="V392:X392"/>
    <mergeCell ref="B394:I395"/>
    <mergeCell ref="J394:N395"/>
    <mergeCell ref="T394:U394"/>
    <mergeCell ref="V394:X394"/>
    <mergeCell ref="AH392:AK392"/>
    <mergeCell ref="AN392:AR392"/>
    <mergeCell ref="T393:U393"/>
    <mergeCell ref="V393:Y393"/>
    <mergeCell ref="Z393:AC393"/>
    <mergeCell ref="AD393:AG393"/>
    <mergeCell ref="AH394:AK394"/>
    <mergeCell ref="AN394:AR394"/>
    <mergeCell ref="T395:U395"/>
    <mergeCell ref="V395:Y395"/>
    <mergeCell ref="Z395:AC395"/>
    <mergeCell ref="AD395:AG395"/>
    <mergeCell ref="AH395:AK395"/>
    <mergeCell ref="AL395:AM395"/>
    <mergeCell ref="AN395:AR395"/>
    <mergeCell ref="AH397:AK397"/>
    <mergeCell ref="AL397:AM397"/>
    <mergeCell ref="AN397:AR397"/>
    <mergeCell ref="B396:I397"/>
    <mergeCell ref="J396:N397"/>
    <mergeCell ref="T396:U396"/>
    <mergeCell ref="V396:X396"/>
    <mergeCell ref="B398:I399"/>
    <mergeCell ref="J398:N399"/>
    <mergeCell ref="T398:U398"/>
    <mergeCell ref="V398:X398"/>
    <mergeCell ref="AH396:AK396"/>
    <mergeCell ref="AN396:AR396"/>
    <mergeCell ref="T397:U397"/>
    <mergeCell ref="V397:Y397"/>
    <mergeCell ref="Z397:AC397"/>
    <mergeCell ref="AD397:AG397"/>
    <mergeCell ref="AH398:AK398"/>
    <mergeCell ref="AN398:AR398"/>
    <mergeCell ref="T399:U399"/>
    <mergeCell ref="V399:Y399"/>
    <mergeCell ref="Z399:AC399"/>
    <mergeCell ref="AD399:AG399"/>
    <mergeCell ref="AH399:AK399"/>
    <mergeCell ref="AL399:AM399"/>
    <mergeCell ref="AN399:AR399"/>
    <mergeCell ref="AH401:AK401"/>
    <mergeCell ref="AL401:AM401"/>
    <mergeCell ref="AN401:AR401"/>
    <mergeCell ref="B400:I401"/>
    <mergeCell ref="J400:N401"/>
    <mergeCell ref="T400:U400"/>
    <mergeCell ref="V400:X400"/>
    <mergeCell ref="B402:I403"/>
    <mergeCell ref="J402:N403"/>
    <mergeCell ref="T402:U402"/>
    <mergeCell ref="V402:X402"/>
    <mergeCell ref="AH400:AK400"/>
    <mergeCell ref="AN400:AR400"/>
    <mergeCell ref="T401:U401"/>
    <mergeCell ref="V401:Y401"/>
    <mergeCell ref="Z401:AC401"/>
    <mergeCell ref="AD401:AG401"/>
    <mergeCell ref="AH402:AK402"/>
    <mergeCell ref="AN402:AR402"/>
    <mergeCell ref="T403:U403"/>
    <mergeCell ref="V403:Y403"/>
    <mergeCell ref="Z403:AC403"/>
    <mergeCell ref="AD403:AG403"/>
    <mergeCell ref="AH403:AK403"/>
    <mergeCell ref="AL403:AM403"/>
    <mergeCell ref="AN403:AR403"/>
    <mergeCell ref="AN409:AR409"/>
    <mergeCell ref="AH405:AK405"/>
    <mergeCell ref="AL405:AM405"/>
    <mergeCell ref="AN405:AR405"/>
    <mergeCell ref="B404:I405"/>
    <mergeCell ref="J404:N405"/>
    <mergeCell ref="T404:U404"/>
    <mergeCell ref="V404:X404"/>
    <mergeCell ref="B406:E408"/>
    <mergeCell ref="F406:N408"/>
    <mergeCell ref="O406:U408"/>
    <mergeCell ref="V406:Y406"/>
    <mergeCell ref="AH404:AK404"/>
    <mergeCell ref="AN404:AR404"/>
    <mergeCell ref="T405:U405"/>
    <mergeCell ref="V405:Y405"/>
    <mergeCell ref="Z405:AC405"/>
    <mergeCell ref="AD405:AG405"/>
    <mergeCell ref="AH406:AK406"/>
    <mergeCell ref="AN406:AR406"/>
    <mergeCell ref="V408:Y408"/>
    <mergeCell ref="Z408:AC408"/>
    <mergeCell ref="AD408:AG408"/>
    <mergeCell ref="AH408:AK408"/>
    <mergeCell ref="AN408:AR408"/>
    <mergeCell ref="V407:Y407"/>
    <mergeCell ref="Z407:AC407"/>
    <mergeCell ref="AD407:AG407"/>
    <mergeCell ref="AH407:AK407"/>
    <mergeCell ref="AN407:AR407"/>
    <mergeCell ref="AH79:AK79"/>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H200:AK200"/>
    <mergeCell ref="AL200:AM200"/>
    <mergeCell ref="AN200:AR200"/>
    <mergeCell ref="AH196:AK196"/>
    <mergeCell ref="AL196:AM196"/>
    <mergeCell ref="AN196:AR196"/>
    <mergeCell ref="AH197:AK197"/>
    <mergeCell ref="AN197:AR197"/>
    <mergeCell ref="AH192:AK192"/>
    <mergeCell ref="AL192:AM192"/>
    <mergeCell ref="AN192:AR192"/>
    <mergeCell ref="AH193:AK193"/>
    <mergeCell ref="AN193:AR193"/>
    <mergeCell ref="AH188:AK188"/>
    <mergeCell ref="AL188:AM188"/>
  </mergeCells>
  <phoneticPr fontId="2"/>
  <conditionalFormatting sqref="AN16:AR16 AN18:AR18 AN20:AR20 AN22:AR22 AN70:AR70 AN24:AR24 AN62:AR62 AN64:AR64 AN66:AR66 AN68:AR68 AN72:AR72 AN111:AR111 AN76:AR76 AN74:AR74 AN103:AR103 AN105:AR105 AN107:AR107 AN109:AR109 AN113:AR113 AN115:AR115 AN117:AR117 AN60:AR60 AN101:AR101">
    <cfRule type="expression" dxfId="277" priority="1090" stopIfTrue="1">
      <formula>AND(V16="賃金で算定",AN16=0)</formula>
    </cfRule>
  </conditionalFormatting>
  <conditionalFormatting sqref="V17:Y17 V19:Y19 V21:Y21 V23:Y23 V25:Y25">
    <cfRule type="expression" dxfId="276" priority="1091" stopIfTrue="1">
      <formula>AND(V16="賃金で算定",AN16=0)</formula>
    </cfRule>
  </conditionalFormatting>
  <conditionalFormatting sqref="V389:Y389 V391:Y391 V393:Y393 V395:Y395 V397:Y397 V399:Y399 V405:Y405 V401:Y401 V403:Y403">
    <cfRule type="expression" dxfId="275" priority="1057" stopIfTrue="1">
      <formula>AND(V388="賃金で算定",AN388=0)</formula>
    </cfRule>
  </conditionalFormatting>
  <conditionalFormatting sqref="V348:Y348 V350:Y350 V352:Y352 V354:Y354 V356:Y356 V358:Y358 V364:Y364 V360:Y360 V362:Y362">
    <cfRule type="expression" dxfId="274" priority="1056" stopIfTrue="1">
      <formula>AND(V347="賃金で算定",AN347=0)</formula>
    </cfRule>
  </conditionalFormatting>
  <conditionalFormatting sqref="V307:Y307 V309:Y309 V311:Y311 V313:Y313 V315:Y315 V317:Y317 V323:Y323 V319:Y319 V321:Y321">
    <cfRule type="expression" dxfId="273" priority="1055" stopIfTrue="1">
      <formula>AND(V306="賃金で算定",AN306=0)</formula>
    </cfRule>
  </conditionalFormatting>
  <conditionalFormatting sqref="V266:Y266 V268:Y268 V270:Y270 V272:Y272 V274:Y274 V276:Y276 V282:Y282 V278:Y278 V280:Y280">
    <cfRule type="expression" dxfId="272" priority="1054" stopIfTrue="1">
      <formula>AND(V265="賃金で算定",AN265=0)</formula>
    </cfRule>
  </conditionalFormatting>
  <conditionalFormatting sqref="V225:Y225 V227:Y227 V229:Y229 V231:Y231 V233:Y233 V235:Y235 V241:Y241 V237:Y237 V239:Y239">
    <cfRule type="expression" dxfId="271" priority="1053" stopIfTrue="1">
      <formula>AND(V224="賃金で算定",AN224=0)</formula>
    </cfRule>
  </conditionalFormatting>
  <conditionalFormatting sqref="V184:Y184 V186:Y186 V188:Y188 V190:Y190 V192:Y192 V194:Y194 V200:Y200 V196:Y196 V198:Y198">
    <cfRule type="expression" dxfId="270" priority="1052" stopIfTrue="1">
      <formula>AND(V183="賃金で算定",AN183=0)</formula>
    </cfRule>
  </conditionalFormatting>
  <conditionalFormatting sqref="V143:Y143 V145:Y145 V147:Y147 V149:Y149 V151:Y151 V153:Y153 V159:Y159 V155:Y155 V157:Y157">
    <cfRule type="expression" dxfId="269" priority="1051" stopIfTrue="1">
      <formula>AND(V142="賃金で算定",AN142=0)</formula>
    </cfRule>
  </conditionalFormatting>
  <conditionalFormatting sqref="V102:Y102 V104:Y104 V106:Y106 V108:Y108 V110:Y110 V112:Y112 V118:Y118 V114:Y114 V116:Y116">
    <cfRule type="expression" dxfId="268" priority="1050" stopIfTrue="1">
      <formula>AND(V101="賃金で算定",AN101=0)</formula>
    </cfRule>
  </conditionalFormatting>
  <conditionalFormatting sqref="V61:Y61 V63:Y63 V65:Y65 V67:Y67 V69:Y69 V71:Y71 V77:Y77 V73:Y73 V75:Y75">
    <cfRule type="expression" dxfId="267" priority="1049" stopIfTrue="1">
      <formula>AND(V60="賃金で算定",AN60=0)</formula>
    </cfRule>
  </conditionalFormatting>
  <conditionalFormatting sqref="AE29:AF29">
    <cfRule type="expression" dxfId="266" priority="1044">
      <formula>IF(AND($F26=""),($V26+$V27&gt;0))</formula>
    </cfRule>
  </conditionalFormatting>
  <conditionalFormatting sqref="AH29">
    <cfRule type="expression" dxfId="265" priority="1043">
      <formula>IF(AND($F26=""),($V26+$V27&gt;0))</formula>
    </cfRule>
  </conditionalFormatting>
  <conditionalFormatting sqref="AI29:AJ29">
    <cfRule type="expression" dxfId="264" priority="1042">
      <formula>IF(AND($F26=""),($V26+$V27&gt;0))</formula>
    </cfRule>
  </conditionalFormatting>
  <conditionalFormatting sqref="AK29">
    <cfRule type="expression" dxfId="263" priority="1041">
      <formula>IF(AND($F26=""),($V26+$V27&gt;0))</formula>
    </cfRule>
  </conditionalFormatting>
  <conditionalFormatting sqref="AL29">
    <cfRule type="expression" dxfId="262" priority="1035">
      <formula>IF(AND($F26=""),($V26+$V27&gt;0))</formula>
    </cfRule>
  </conditionalFormatting>
  <conditionalFormatting sqref="AM29">
    <cfRule type="expression" dxfId="261" priority="1034">
      <formula>IF(AND($F26=""),($V26+$V27&gt;0))</formula>
    </cfRule>
  </conditionalFormatting>
  <conditionalFormatting sqref="AG29">
    <cfRule type="expression" dxfId="260" priority="1032">
      <formula>IF(AND($F26=""),($V26+$V27&gt;0))</formula>
    </cfRule>
  </conditionalFormatting>
  <conditionalFormatting sqref="AD29:AK29">
    <cfRule type="expression" dxfId="259" priority="1031">
      <formula>AND($F26="",($V26+$V27&gt;0))</formula>
    </cfRule>
  </conditionalFormatting>
  <conditionalFormatting sqref="AE81:AF81">
    <cfRule type="expression" dxfId="258" priority="1030">
      <formula>IF(AND($F78=""),($V78+$V79&gt;0))</formula>
    </cfRule>
  </conditionalFormatting>
  <conditionalFormatting sqref="AH81">
    <cfRule type="expression" dxfId="257" priority="1029">
      <formula>IF(AND($F78=""),($V78+$V79&gt;0))</formula>
    </cfRule>
  </conditionalFormatting>
  <conditionalFormatting sqref="AI81:AJ81">
    <cfRule type="expression" dxfId="256" priority="1028">
      <formula>IF(AND($F78=""),($V78+$V79&gt;0))</formula>
    </cfRule>
  </conditionalFormatting>
  <conditionalFormatting sqref="AK81">
    <cfRule type="expression" dxfId="255" priority="1027">
      <formula>IF(AND($F78=""),($V78+$V79&gt;0))</formula>
    </cfRule>
  </conditionalFormatting>
  <conditionalFormatting sqref="AL81">
    <cfRule type="expression" dxfId="254" priority="1026">
      <formula>IF(AND($F78=""),($V78+$V79&gt;0))</formula>
    </cfRule>
  </conditionalFormatting>
  <conditionalFormatting sqref="AM81">
    <cfRule type="expression" dxfId="253" priority="1025">
      <formula>IF(AND($F78=""),($V78+$V79&gt;0))</formula>
    </cfRule>
  </conditionalFormatting>
  <conditionalFormatting sqref="AG81">
    <cfRule type="expression" dxfId="252" priority="1024">
      <formula>IF(AND($F78=""),($V78+$V79&gt;0))</formula>
    </cfRule>
  </conditionalFormatting>
  <conditionalFormatting sqref="AD81">
    <cfRule type="expression" dxfId="251" priority="1023">
      <formula>AND($F78="",($V78+$V79&gt;0))</formula>
    </cfRule>
  </conditionalFormatting>
  <conditionalFormatting sqref="AE122:AF122">
    <cfRule type="expression" dxfId="250" priority="1014">
      <formula>IF(AND($F119=""),($V119+$V120&gt;0))</formula>
    </cfRule>
  </conditionalFormatting>
  <conditionalFormatting sqref="AH122">
    <cfRule type="expression" dxfId="249" priority="1013">
      <formula>IF(AND($F119=""),($V119+$V120&gt;0))</formula>
    </cfRule>
  </conditionalFormatting>
  <conditionalFormatting sqref="AI122:AJ122">
    <cfRule type="expression" dxfId="248" priority="1012">
      <formula>IF(AND($F119=""),($V119+$V120&gt;0))</formula>
    </cfRule>
  </conditionalFormatting>
  <conditionalFormatting sqref="AK122">
    <cfRule type="expression" dxfId="247" priority="1011">
      <formula>IF(AND($F119=""),($V119+$V120&gt;0))</formula>
    </cfRule>
  </conditionalFormatting>
  <conditionalFormatting sqref="AL122">
    <cfRule type="expression" dxfId="246" priority="1010">
      <formula>IF(AND($F119=""),($V119+$V120&gt;0))</formula>
    </cfRule>
  </conditionalFormatting>
  <conditionalFormatting sqref="AM122">
    <cfRule type="expression" dxfId="245" priority="1009">
      <formula>IF(AND($F119=""),($V119+$V120&gt;0))</formula>
    </cfRule>
  </conditionalFormatting>
  <conditionalFormatting sqref="AG122">
    <cfRule type="expression" dxfId="244" priority="1008">
      <formula>IF(AND($F119=""),($V119+$V120&gt;0))</formula>
    </cfRule>
  </conditionalFormatting>
  <conditionalFormatting sqref="AD122">
    <cfRule type="expression" dxfId="243" priority="1007">
      <formula>IF(AND($F119=""),($V119+$V120&gt;0))</formula>
    </cfRule>
  </conditionalFormatting>
  <conditionalFormatting sqref="O16 O18">
    <cfRule type="expression" dxfId="242" priority="1002" stopIfTrue="1">
      <formula>AND(O16="",V17&gt;0)</formula>
    </cfRule>
  </conditionalFormatting>
  <conditionalFormatting sqref="Q16 Q18">
    <cfRule type="expression" dxfId="241" priority="1000" stopIfTrue="1">
      <formula>AND(Q16="",V17&gt;0)</formula>
    </cfRule>
  </conditionalFormatting>
  <conditionalFormatting sqref="AE163:AF163">
    <cfRule type="expression" dxfId="240" priority="995">
      <formula>IF(AND($F160=""),($V160+$V161&gt;0))</formula>
    </cfRule>
  </conditionalFormatting>
  <conditionalFormatting sqref="AH163">
    <cfRule type="expression" dxfId="239" priority="994">
      <formula>IF(AND($F160=""),($V160+$V161&gt;0))</formula>
    </cfRule>
  </conditionalFormatting>
  <conditionalFormatting sqref="AI163:AJ163">
    <cfRule type="expression" dxfId="238" priority="993">
      <formula>IF(AND($F160=""),($V160+$V161&gt;0))</formula>
    </cfRule>
  </conditionalFormatting>
  <conditionalFormatting sqref="AK163">
    <cfRule type="expression" dxfId="237" priority="992">
      <formula>IF(AND($F160=""),($V160+$V161&gt;0))</formula>
    </cfRule>
  </conditionalFormatting>
  <conditionalFormatting sqref="AL163">
    <cfRule type="expression" dxfId="236" priority="991">
      <formula>IF(AND($F160=""),($V160+$V161&gt;0))</formula>
    </cfRule>
  </conditionalFormatting>
  <conditionalFormatting sqref="AM163">
    <cfRule type="expression" dxfId="235" priority="990">
      <formula>IF(AND($F160=""),($V160+$V161&gt;0))</formula>
    </cfRule>
  </conditionalFormatting>
  <conditionalFormatting sqref="AG163">
    <cfRule type="expression" dxfId="234" priority="989">
      <formula>IF(AND($F160=""),($V160+$V161&gt;0))</formula>
    </cfRule>
  </conditionalFormatting>
  <conditionalFormatting sqref="AD163">
    <cfRule type="expression" dxfId="233" priority="988">
      <formula>IF(AND($F160=""),($V160+$V161&gt;0))</formula>
    </cfRule>
  </conditionalFormatting>
  <conditionalFormatting sqref="AE204:AF204">
    <cfRule type="expression" dxfId="232" priority="983">
      <formula>IF(AND($F201=""),($V201+$V202&gt;0))</formula>
    </cfRule>
  </conditionalFormatting>
  <conditionalFormatting sqref="AH204">
    <cfRule type="expression" dxfId="231" priority="982">
      <formula>IF(AND($F201=""),($V201+$V202&gt;0))</formula>
    </cfRule>
  </conditionalFormatting>
  <conditionalFormatting sqref="AI204:AJ204">
    <cfRule type="expression" dxfId="230" priority="981">
      <formula>IF(AND($F201=""),($V201+$V202&gt;0))</formula>
    </cfRule>
  </conditionalFormatting>
  <conditionalFormatting sqref="AK204">
    <cfRule type="expression" dxfId="229" priority="980">
      <formula>IF(AND($F201=""),($V201+$V202&gt;0))</formula>
    </cfRule>
  </conditionalFormatting>
  <conditionalFormatting sqref="AL204">
    <cfRule type="expression" dxfId="228" priority="979">
      <formula>IF(AND($F201=""),($V201+$V202&gt;0))</formula>
    </cfRule>
  </conditionalFormatting>
  <conditionalFormatting sqref="AM204">
    <cfRule type="expression" dxfId="227" priority="978">
      <formula>IF(AND($F201=""),($V201+$V202&gt;0))</formula>
    </cfRule>
  </conditionalFormatting>
  <conditionalFormatting sqref="AG204">
    <cfRule type="expression" dxfId="226" priority="977">
      <formula>IF(AND($F201=""),($V201+$V202&gt;0))</formula>
    </cfRule>
  </conditionalFormatting>
  <conditionalFormatting sqref="AD204">
    <cfRule type="expression" dxfId="225" priority="976">
      <formula>IF(AND($F201=""),($V201+$V202&gt;0))</formula>
    </cfRule>
  </conditionalFormatting>
  <conditionalFormatting sqref="AE245:AF245">
    <cfRule type="expression" dxfId="224" priority="975">
      <formula>IF(AND($F242=""),($V242+$V243&gt;0))</formula>
    </cfRule>
  </conditionalFormatting>
  <conditionalFormatting sqref="AH245">
    <cfRule type="expression" dxfId="223" priority="974">
      <formula>IF(AND($F242=""),($V242+$V243&gt;0))</formula>
    </cfRule>
  </conditionalFormatting>
  <conditionalFormatting sqref="AI245:AJ245">
    <cfRule type="expression" dxfId="222" priority="973">
      <formula>IF(AND($F242=""),($V242+$V243&gt;0))</formula>
    </cfRule>
  </conditionalFormatting>
  <conditionalFormatting sqref="AK245">
    <cfRule type="expression" dxfId="221" priority="972">
      <formula>IF(AND($F242=""),($V242+$V243&gt;0))</formula>
    </cfRule>
  </conditionalFormatting>
  <conditionalFormatting sqref="AL245">
    <cfRule type="expression" dxfId="220" priority="971">
      <formula>IF(AND($F242=""),($V242+$V243&gt;0))</formula>
    </cfRule>
  </conditionalFormatting>
  <conditionalFormatting sqref="AM245">
    <cfRule type="expression" dxfId="219" priority="970">
      <formula>IF(AND($F242=""),($V242+$V243&gt;0))</formula>
    </cfRule>
  </conditionalFormatting>
  <conditionalFormatting sqref="AG245">
    <cfRule type="expression" dxfId="218" priority="969">
      <formula>IF(AND($F242=""),($V242+$V243&gt;0))</formula>
    </cfRule>
  </conditionalFormatting>
  <conditionalFormatting sqref="AD245">
    <cfRule type="expression" dxfId="217" priority="968">
      <formula>IF(AND($F242=""),($V242+$V243&gt;0))</formula>
    </cfRule>
  </conditionalFormatting>
  <conditionalFormatting sqref="AE286:AF286">
    <cfRule type="expression" dxfId="216" priority="967">
      <formula>IF(AND($F283=""),($V283+$V284&gt;0))</formula>
    </cfRule>
  </conditionalFormatting>
  <conditionalFormatting sqref="AH286">
    <cfRule type="expression" dxfId="215" priority="966">
      <formula>IF(AND($F283=""),($V283+$V284&gt;0))</formula>
    </cfRule>
  </conditionalFormatting>
  <conditionalFormatting sqref="AI286:AJ286">
    <cfRule type="expression" dxfId="214" priority="965">
      <formula>IF(AND($F283=""),($V283+$V284&gt;0))</formula>
    </cfRule>
  </conditionalFormatting>
  <conditionalFormatting sqref="AK286">
    <cfRule type="expression" dxfId="213" priority="964">
      <formula>IF(AND($F283=""),($V283+$V284&gt;0))</formula>
    </cfRule>
  </conditionalFormatting>
  <conditionalFormatting sqref="AL286">
    <cfRule type="expression" dxfId="212" priority="963">
      <formula>IF(AND($F283=""),($V283+$V284&gt;0))</formula>
    </cfRule>
  </conditionalFormatting>
  <conditionalFormatting sqref="AM286">
    <cfRule type="expression" dxfId="211" priority="962">
      <formula>IF(AND($F283=""),($V283+$V284&gt;0))</formula>
    </cfRule>
  </conditionalFormatting>
  <conditionalFormatting sqref="AG286">
    <cfRule type="expression" dxfId="210" priority="961">
      <formula>IF(AND($F283=""),($V283+$V284&gt;0))</formula>
    </cfRule>
  </conditionalFormatting>
  <conditionalFormatting sqref="AD286">
    <cfRule type="expression" dxfId="209" priority="960">
      <formula>IF(AND($F283=""),($V283+$V284&gt;0))</formula>
    </cfRule>
  </conditionalFormatting>
  <conditionalFormatting sqref="AE327:AF327">
    <cfRule type="expression" dxfId="208" priority="959">
      <formula>IF(AND($F324=""),($V324+$V325&gt;0))</formula>
    </cfRule>
  </conditionalFormatting>
  <conditionalFormatting sqref="AH327">
    <cfRule type="expression" dxfId="207" priority="958">
      <formula>IF(AND($F324=""),($V324+$V325&gt;0))</formula>
    </cfRule>
  </conditionalFormatting>
  <conditionalFormatting sqref="AI327:AJ327">
    <cfRule type="expression" dxfId="206" priority="957">
      <formula>IF(AND($F324=""),($V324+$V325&gt;0))</formula>
    </cfRule>
  </conditionalFormatting>
  <conditionalFormatting sqref="AK327">
    <cfRule type="expression" dxfId="205" priority="956">
      <formula>IF(AND($F324=""),($V324+$V325&gt;0))</formula>
    </cfRule>
  </conditionalFormatting>
  <conditionalFormatting sqref="AL327">
    <cfRule type="expression" dxfId="204" priority="955">
      <formula>IF(AND($F324=""),($V324+$V325&gt;0))</formula>
    </cfRule>
  </conditionalFormatting>
  <conditionalFormatting sqref="AM327">
    <cfRule type="expression" dxfId="203" priority="954">
      <formula>IF(AND($F324=""),($V324+$V325&gt;0))</formula>
    </cfRule>
  </conditionalFormatting>
  <conditionalFormatting sqref="AG327">
    <cfRule type="expression" dxfId="202" priority="953">
      <formula>IF(AND($F324=""),($V324+$V325&gt;0))</formula>
    </cfRule>
  </conditionalFormatting>
  <conditionalFormatting sqref="AD327">
    <cfRule type="expression" dxfId="201" priority="952">
      <formula>IF(AND($F324=""),($V324+$V325&gt;0))</formula>
    </cfRule>
  </conditionalFormatting>
  <conditionalFormatting sqref="AE368:AF368">
    <cfRule type="expression" dxfId="200" priority="951">
      <formula>IF(AND($F365=""),($V365+$V366&gt;0))</formula>
    </cfRule>
  </conditionalFormatting>
  <conditionalFormatting sqref="AH368">
    <cfRule type="expression" dxfId="199" priority="950">
      <formula>IF(AND($F365=""),($V365+$V366&gt;0))</formula>
    </cfRule>
  </conditionalFormatting>
  <conditionalFormatting sqref="AI368:AJ368">
    <cfRule type="expression" dxfId="198" priority="949">
      <formula>IF(AND($F365=""),($V365+$V366&gt;0))</formula>
    </cfRule>
  </conditionalFormatting>
  <conditionalFormatting sqref="AK368">
    <cfRule type="expression" dxfId="197" priority="948">
      <formula>IF(AND($F365=""),($V365+$V366&gt;0))</formula>
    </cfRule>
  </conditionalFormatting>
  <conditionalFormatting sqref="AL368">
    <cfRule type="expression" dxfId="196" priority="947">
      <formula>IF(AND($F365=""),($V365+$V366&gt;0))</formula>
    </cfRule>
  </conditionalFormatting>
  <conditionalFormatting sqref="AM368">
    <cfRule type="expression" dxfId="195" priority="946">
      <formula>IF(AND($F365=""),($V365+$V366&gt;0))</formula>
    </cfRule>
  </conditionalFormatting>
  <conditionalFormatting sqref="AG368">
    <cfRule type="expression" dxfId="194" priority="945">
      <formula>IF(AND($F365=""),($V365+$V366&gt;0))</formula>
    </cfRule>
  </conditionalFormatting>
  <conditionalFormatting sqref="AD368">
    <cfRule type="expression" dxfId="193" priority="944">
      <formula>IF(AND($F365=""),($V365+$V366&gt;0))</formula>
    </cfRule>
  </conditionalFormatting>
  <conditionalFormatting sqref="AE409:AF409">
    <cfRule type="expression" dxfId="192" priority="943">
      <formula>IF(AND($F406=""),($V406+$V407&gt;0))</formula>
    </cfRule>
  </conditionalFormatting>
  <conditionalFormatting sqref="AH409">
    <cfRule type="expression" dxfId="191" priority="942">
      <formula>IF(AND($F406=""),($V406+$V407&gt;0))</formula>
    </cfRule>
  </conditionalFormatting>
  <conditionalFormatting sqref="AI409:AJ409">
    <cfRule type="expression" dxfId="190" priority="941">
      <formula>IF(AND($F406=""),($V406+$V407&gt;0))</formula>
    </cfRule>
  </conditionalFormatting>
  <conditionalFormatting sqref="AK409">
    <cfRule type="expression" dxfId="189" priority="940">
      <formula>IF(AND($F406=""),($V406+$V407&gt;0))</formula>
    </cfRule>
  </conditionalFormatting>
  <conditionalFormatting sqref="AL409">
    <cfRule type="expression" dxfId="188" priority="939">
      <formula>IF(AND($F406=""),($V406+$V407&gt;0))</formula>
    </cfRule>
  </conditionalFormatting>
  <conditionalFormatting sqref="AM409">
    <cfRule type="expression" dxfId="187" priority="938">
      <formula>IF(AND($F406=""),($V406+$V407&gt;0))</formula>
    </cfRule>
  </conditionalFormatting>
  <conditionalFormatting sqref="AG409">
    <cfRule type="expression" dxfId="186" priority="937">
      <formula>IF(AND($F406=""),($V406+$V407&gt;0))</formula>
    </cfRule>
  </conditionalFormatting>
  <conditionalFormatting sqref="AD409">
    <cfRule type="expression" dxfId="185" priority="936">
      <formula>IF(AND($F406=""),($V406+$V407&gt;0))</formula>
    </cfRule>
  </conditionalFormatting>
  <conditionalFormatting sqref="AN16 AN18 AN20 AN22 AN24">
    <cfRule type="expression" dxfId="184" priority="585" stopIfTrue="1">
      <formula>AND(V16="",AN16&gt;0)</formula>
    </cfRule>
  </conditionalFormatting>
  <conditionalFormatting sqref="AN60 AN62 AN64 AN66 AN68 AN70 AN72 AN74 AN76">
    <cfRule type="expression" dxfId="183" priority="584" stopIfTrue="1">
      <formula>AND(V60="",AN60&gt;0)</formula>
    </cfRule>
  </conditionalFormatting>
  <conditionalFormatting sqref="AN101 AN103 AN105 AN107 AN109 AN111 AN113 AN115 AN117">
    <cfRule type="expression" dxfId="182" priority="583" stopIfTrue="1">
      <formula>AND(V101="",AN101&gt;0)</formula>
    </cfRule>
  </conditionalFormatting>
  <conditionalFormatting sqref="AN152:AR152 AN144:AR144 AN146:AR146 AN148:AR148 AN150:AR150 AN154:AR154 AN156:AR156 AN158:AR158 AN142:AR142">
    <cfRule type="expression" dxfId="181" priority="582" stopIfTrue="1">
      <formula>AND(V142="賃金で算定",AN142=0)</formula>
    </cfRule>
  </conditionalFormatting>
  <conditionalFormatting sqref="AN142 AN144 AN146 AN148 AN150 AN152 AN154 AN156 AN158">
    <cfRule type="expression" dxfId="180" priority="581" stopIfTrue="1">
      <formula>AND(V142="",AN142&gt;0)</formula>
    </cfRule>
  </conditionalFormatting>
  <conditionalFormatting sqref="AN193:AR193 AN185:AR185 AN187:AR187 AN189:AR189 AN191:AR191 AN195:AR195 AN197:AR197 AN199:AR199 AN183:AR183">
    <cfRule type="expression" dxfId="179" priority="580" stopIfTrue="1">
      <formula>AND(V183="賃金で算定",AN183=0)</formula>
    </cfRule>
  </conditionalFormatting>
  <conditionalFormatting sqref="AN183 AN185 AN187 AN189 AN191 AN193 AN195 AN197 AN199">
    <cfRule type="expression" dxfId="178" priority="579" stopIfTrue="1">
      <formula>AND(V183="",AN183&gt;0)</formula>
    </cfRule>
  </conditionalFormatting>
  <conditionalFormatting sqref="AN234:AR234 AN226:AR226 AN228:AR228 AN230:AR230 AN232:AR232 AN236:AR236 AN238:AR238 AN240:AR240 AN224:AR224">
    <cfRule type="expression" dxfId="177" priority="578" stopIfTrue="1">
      <formula>AND(V224="賃金で算定",AN224=0)</formula>
    </cfRule>
  </conditionalFormatting>
  <conditionalFormatting sqref="AN224 AN226 AN228 AN230 AN232 AN234 AN236 AN238 AN240">
    <cfRule type="expression" dxfId="176" priority="577" stopIfTrue="1">
      <formula>AND(V224="",AN224&gt;0)</formula>
    </cfRule>
  </conditionalFormatting>
  <conditionalFormatting sqref="AN275:AR275 AN267:AR267 AN269:AR269 AN271:AR271 AN273:AR273 AN277:AR277 AN279:AR279 AN281:AR281 AN265:AR265">
    <cfRule type="expression" dxfId="175" priority="576" stopIfTrue="1">
      <formula>AND(V265="賃金で算定",AN265=0)</formula>
    </cfRule>
  </conditionalFormatting>
  <conditionalFormatting sqref="AN265 AN267 AN269 AN271 AN273 AN275 AN277 AN279 AN281">
    <cfRule type="expression" dxfId="174" priority="575" stopIfTrue="1">
      <formula>AND(V265="",AN265&gt;0)</formula>
    </cfRule>
  </conditionalFormatting>
  <conditionalFormatting sqref="AN316:AR316 AN308:AR308 AN310:AR310 AN312:AR312 AN314:AR314 AN318:AR318 AN320:AR320 AN322:AR322 AN306:AR306">
    <cfRule type="expression" dxfId="173" priority="574" stopIfTrue="1">
      <formula>AND(V306="賃金で算定",AN306=0)</formula>
    </cfRule>
  </conditionalFormatting>
  <conditionalFormatting sqref="AN306 AN308 AN310 AN312 AN314 AN316 AN318 AN320 AN322">
    <cfRule type="expression" dxfId="172" priority="573" stopIfTrue="1">
      <formula>AND(V306="",AN306&gt;0)</formula>
    </cfRule>
  </conditionalFormatting>
  <conditionalFormatting sqref="AN357:AR357 AN349:AR349 AN351:AR351 AN353:AR353 AN355:AR355 AN359:AR359 AN361:AR361 AN363:AR363 AN347:AR347">
    <cfRule type="expression" dxfId="171" priority="572" stopIfTrue="1">
      <formula>AND(V347="賃金で算定",AN347=0)</formula>
    </cfRule>
  </conditionalFormatting>
  <conditionalFormatting sqref="AN347 AN349 AN351 AN353 AN355 AN357 AN359 AN361 AN363">
    <cfRule type="expression" dxfId="170" priority="571" stopIfTrue="1">
      <formula>AND(V347="",AN347&gt;0)</formula>
    </cfRule>
  </conditionalFormatting>
  <conditionalFormatting sqref="AN398:AR398 AN390:AR390 AN392:AR392 AN394:AR394 AN396:AR396 AN400:AR400 AN402:AR402 AN404:AR404 AN388:AR388">
    <cfRule type="expression" dxfId="169" priority="570" stopIfTrue="1">
      <formula>AND(V388="賃金で算定",AN388=0)</formula>
    </cfRule>
  </conditionalFormatting>
  <conditionalFormatting sqref="AN388 AN390 AN392 AN394 AN396 AN398 AN400 AN402 AN404">
    <cfRule type="expression" dxfId="168" priority="569" stopIfTrue="1">
      <formula>AND(V388="",AN388&gt;0)</formula>
    </cfRule>
  </conditionalFormatting>
  <conditionalFormatting sqref="O20">
    <cfRule type="expression" dxfId="167" priority="528" stopIfTrue="1">
      <formula>AND(O20="",V21&gt;0)</formula>
    </cfRule>
  </conditionalFormatting>
  <conditionalFormatting sqref="Q20">
    <cfRule type="expression" dxfId="166" priority="527" stopIfTrue="1">
      <formula>AND(Q20="",V21&gt;0)</formula>
    </cfRule>
  </conditionalFormatting>
  <conditionalFormatting sqref="O22">
    <cfRule type="expression" dxfId="165" priority="526" stopIfTrue="1">
      <formula>AND(O22="",V23&gt;0)</formula>
    </cfRule>
  </conditionalFormatting>
  <conditionalFormatting sqref="Q22">
    <cfRule type="expression" dxfId="164" priority="525" stopIfTrue="1">
      <formula>AND(Q22="",V23&gt;0)</formula>
    </cfRule>
  </conditionalFormatting>
  <conditionalFormatting sqref="O24">
    <cfRule type="expression" dxfId="163" priority="524" stopIfTrue="1">
      <formula>AND(O24="",V25&gt;0)</formula>
    </cfRule>
  </conditionalFormatting>
  <conditionalFormatting sqref="Q24">
    <cfRule type="expression" dxfId="162" priority="523" stopIfTrue="1">
      <formula>AND(Q24="",V25&gt;0)</formula>
    </cfRule>
  </conditionalFormatting>
  <conditionalFormatting sqref="O60">
    <cfRule type="expression" dxfId="161" priority="522" stopIfTrue="1">
      <formula>AND(O60="",V61&gt;0)</formula>
    </cfRule>
  </conditionalFormatting>
  <conditionalFormatting sqref="Q60">
    <cfRule type="expression" dxfId="160" priority="521" stopIfTrue="1">
      <formula>AND(Q60="",V61&gt;0)</formula>
    </cfRule>
  </conditionalFormatting>
  <conditionalFormatting sqref="O62">
    <cfRule type="expression" dxfId="159" priority="520" stopIfTrue="1">
      <formula>AND(O62="",V63&gt;0)</formula>
    </cfRule>
  </conditionalFormatting>
  <conditionalFormatting sqref="Q62">
    <cfRule type="expression" dxfId="158" priority="519" stopIfTrue="1">
      <formula>AND(Q62="",V63&gt;0)</formula>
    </cfRule>
  </conditionalFormatting>
  <conditionalFormatting sqref="O64">
    <cfRule type="expression" dxfId="157" priority="518" stopIfTrue="1">
      <formula>AND(O64="",V65&gt;0)</formula>
    </cfRule>
  </conditionalFormatting>
  <conditionalFormatting sqref="Q64">
    <cfRule type="expression" dxfId="156" priority="517" stopIfTrue="1">
      <formula>AND(Q64="",V65&gt;0)</formula>
    </cfRule>
  </conditionalFormatting>
  <conditionalFormatting sqref="O66">
    <cfRule type="expression" dxfId="155" priority="516" stopIfTrue="1">
      <formula>AND(O66="",V67&gt;0)</formula>
    </cfRule>
  </conditionalFormatting>
  <conditionalFormatting sqref="Q66">
    <cfRule type="expression" dxfId="154" priority="515" stopIfTrue="1">
      <formula>AND(Q66="",V67&gt;0)</formula>
    </cfRule>
  </conditionalFormatting>
  <conditionalFormatting sqref="O68">
    <cfRule type="expression" dxfId="153" priority="514" stopIfTrue="1">
      <formula>AND(O68="",V69&gt;0)</formula>
    </cfRule>
  </conditionalFormatting>
  <conditionalFormatting sqref="Q68">
    <cfRule type="expression" dxfId="152" priority="513" stopIfTrue="1">
      <formula>AND(Q68="",V69&gt;0)</formula>
    </cfRule>
  </conditionalFormatting>
  <conditionalFormatting sqref="O70">
    <cfRule type="expression" dxfId="151" priority="512" stopIfTrue="1">
      <formula>AND(O70="",V71&gt;0)</formula>
    </cfRule>
  </conditionalFormatting>
  <conditionalFormatting sqref="Q70">
    <cfRule type="expression" dxfId="150" priority="511" stopIfTrue="1">
      <formula>AND(Q70="",V71&gt;0)</formula>
    </cfRule>
  </conditionalFormatting>
  <conditionalFormatting sqref="O72">
    <cfRule type="expression" dxfId="149" priority="510" stopIfTrue="1">
      <formula>AND(O72="",V73&gt;0)</formula>
    </cfRule>
  </conditionalFormatting>
  <conditionalFormatting sqref="Q72">
    <cfRule type="expression" dxfId="148" priority="509" stopIfTrue="1">
      <formula>AND(Q72="",V73&gt;0)</formula>
    </cfRule>
  </conditionalFormatting>
  <conditionalFormatting sqref="O74">
    <cfRule type="expression" dxfId="147" priority="508" stopIfTrue="1">
      <formula>AND(O74="",V75&gt;0)</formula>
    </cfRule>
  </conditionalFormatting>
  <conditionalFormatting sqref="Q74">
    <cfRule type="expression" dxfId="146" priority="507" stopIfTrue="1">
      <formula>AND(Q74="",V75&gt;0)</formula>
    </cfRule>
  </conditionalFormatting>
  <conditionalFormatting sqref="O76">
    <cfRule type="expression" dxfId="145" priority="506" stopIfTrue="1">
      <formula>AND(O76="",V77&gt;0)</formula>
    </cfRule>
  </conditionalFormatting>
  <conditionalFormatting sqref="Q76">
    <cfRule type="expression" dxfId="144" priority="505" stopIfTrue="1">
      <formula>AND(Q76="",V77&gt;0)</formula>
    </cfRule>
  </conditionalFormatting>
  <conditionalFormatting sqref="O101">
    <cfRule type="expression" dxfId="143" priority="504" stopIfTrue="1">
      <formula>AND(O101="",V102&gt;0)</formula>
    </cfRule>
  </conditionalFormatting>
  <conditionalFormatting sqref="Q101">
    <cfRule type="expression" dxfId="142" priority="503" stopIfTrue="1">
      <formula>AND(Q101="",V102&gt;0)</formula>
    </cfRule>
  </conditionalFormatting>
  <conditionalFormatting sqref="O103">
    <cfRule type="expression" dxfId="141" priority="502" stopIfTrue="1">
      <formula>AND(O103="",V104&gt;0)</formula>
    </cfRule>
  </conditionalFormatting>
  <conditionalFormatting sqref="Q103">
    <cfRule type="expression" dxfId="140" priority="501" stopIfTrue="1">
      <formula>AND(Q103="",V104&gt;0)</formula>
    </cfRule>
  </conditionalFormatting>
  <conditionalFormatting sqref="O105">
    <cfRule type="expression" dxfId="139" priority="500" stopIfTrue="1">
      <formula>AND(O105="",V106&gt;0)</formula>
    </cfRule>
  </conditionalFormatting>
  <conditionalFormatting sqref="Q105">
    <cfRule type="expression" dxfId="138" priority="499" stopIfTrue="1">
      <formula>AND(Q105="",V106&gt;0)</formula>
    </cfRule>
  </conditionalFormatting>
  <conditionalFormatting sqref="O107">
    <cfRule type="expression" dxfId="137" priority="498" stopIfTrue="1">
      <formula>AND(O107="",V108&gt;0)</formula>
    </cfRule>
  </conditionalFormatting>
  <conditionalFormatting sqref="Q107">
    <cfRule type="expression" dxfId="136" priority="497" stopIfTrue="1">
      <formula>AND(Q107="",V108&gt;0)</formula>
    </cfRule>
  </conditionalFormatting>
  <conditionalFormatting sqref="O109">
    <cfRule type="expression" dxfId="135" priority="496" stopIfTrue="1">
      <formula>AND(O109="",V110&gt;0)</formula>
    </cfRule>
  </conditionalFormatting>
  <conditionalFormatting sqref="Q109">
    <cfRule type="expression" dxfId="134" priority="495" stopIfTrue="1">
      <formula>AND(Q109="",V110&gt;0)</formula>
    </cfRule>
  </conditionalFormatting>
  <conditionalFormatting sqref="O111">
    <cfRule type="expression" dxfId="133" priority="494" stopIfTrue="1">
      <formula>AND(O111="",V112&gt;0)</formula>
    </cfRule>
  </conditionalFormatting>
  <conditionalFormatting sqref="Q111">
    <cfRule type="expression" dxfId="132" priority="493" stopIfTrue="1">
      <formula>AND(Q111="",V112&gt;0)</formula>
    </cfRule>
  </conditionalFormatting>
  <conditionalFormatting sqref="O113">
    <cfRule type="expression" dxfId="131" priority="492" stopIfTrue="1">
      <formula>AND(O113="",V114&gt;0)</formula>
    </cfRule>
  </conditionalFormatting>
  <conditionalFormatting sqref="Q113">
    <cfRule type="expression" dxfId="130" priority="491" stopIfTrue="1">
      <formula>AND(Q113="",V114&gt;0)</formula>
    </cfRule>
  </conditionalFormatting>
  <conditionalFormatting sqref="O115">
    <cfRule type="expression" dxfId="129" priority="490" stopIfTrue="1">
      <formula>AND(O115="",V116&gt;0)</formula>
    </cfRule>
  </conditionalFormatting>
  <conditionalFormatting sqref="Q115">
    <cfRule type="expression" dxfId="128" priority="489" stopIfTrue="1">
      <formula>AND(Q115="",V116&gt;0)</formula>
    </cfRule>
  </conditionalFormatting>
  <conditionalFormatting sqref="O117">
    <cfRule type="expression" dxfId="127" priority="488" stopIfTrue="1">
      <formula>AND(O117="",V118&gt;0)</formula>
    </cfRule>
  </conditionalFormatting>
  <conditionalFormatting sqref="Q117">
    <cfRule type="expression" dxfId="126" priority="487" stopIfTrue="1">
      <formula>AND(Q117="",V118&gt;0)</formula>
    </cfRule>
  </conditionalFormatting>
  <conditionalFormatting sqref="O142">
    <cfRule type="expression" dxfId="125" priority="486" stopIfTrue="1">
      <formula>AND(O142="",V143&gt;0)</formula>
    </cfRule>
  </conditionalFormatting>
  <conditionalFormatting sqref="Q142">
    <cfRule type="expression" dxfId="124" priority="485" stopIfTrue="1">
      <formula>AND(Q142="",V143&gt;0)</formula>
    </cfRule>
  </conditionalFormatting>
  <conditionalFormatting sqref="O144">
    <cfRule type="expression" dxfId="123" priority="484" stopIfTrue="1">
      <formula>AND(O144="",V145&gt;0)</formula>
    </cfRule>
  </conditionalFormatting>
  <conditionalFormatting sqref="Q144">
    <cfRule type="expression" dxfId="122" priority="483" stopIfTrue="1">
      <formula>AND(Q144="",V145&gt;0)</formula>
    </cfRule>
  </conditionalFormatting>
  <conditionalFormatting sqref="O146">
    <cfRule type="expression" dxfId="121" priority="482" stopIfTrue="1">
      <formula>AND(O146="",V147&gt;0)</formula>
    </cfRule>
  </conditionalFormatting>
  <conditionalFormatting sqref="Q146">
    <cfRule type="expression" dxfId="120" priority="481" stopIfTrue="1">
      <formula>AND(Q146="",V147&gt;0)</formula>
    </cfRule>
  </conditionalFormatting>
  <conditionalFormatting sqref="O148">
    <cfRule type="expression" dxfId="119" priority="480" stopIfTrue="1">
      <formula>AND(O148="",V149&gt;0)</formula>
    </cfRule>
  </conditionalFormatting>
  <conditionalFormatting sqref="Q148">
    <cfRule type="expression" dxfId="118" priority="479" stopIfTrue="1">
      <formula>AND(Q148="",V149&gt;0)</formula>
    </cfRule>
  </conditionalFormatting>
  <conditionalFormatting sqref="O150">
    <cfRule type="expression" dxfId="117" priority="478" stopIfTrue="1">
      <formula>AND(O150="",V151&gt;0)</formula>
    </cfRule>
  </conditionalFormatting>
  <conditionalFormatting sqref="Q150">
    <cfRule type="expression" dxfId="116" priority="477" stopIfTrue="1">
      <formula>AND(Q150="",V151&gt;0)</formula>
    </cfRule>
  </conditionalFormatting>
  <conditionalFormatting sqref="O152">
    <cfRule type="expression" dxfId="115" priority="476" stopIfTrue="1">
      <formula>AND(O152="",V153&gt;0)</formula>
    </cfRule>
  </conditionalFormatting>
  <conditionalFormatting sqref="Q152">
    <cfRule type="expression" dxfId="114" priority="475" stopIfTrue="1">
      <formula>AND(Q152="",V153&gt;0)</formula>
    </cfRule>
  </conditionalFormatting>
  <conditionalFormatting sqref="O154">
    <cfRule type="expression" dxfId="113" priority="474" stopIfTrue="1">
      <formula>AND(O154="",V155&gt;0)</formula>
    </cfRule>
  </conditionalFormatting>
  <conditionalFormatting sqref="Q154">
    <cfRule type="expression" dxfId="112" priority="473" stopIfTrue="1">
      <formula>AND(Q154="",V155&gt;0)</formula>
    </cfRule>
  </conditionalFormatting>
  <conditionalFormatting sqref="O156">
    <cfRule type="expression" dxfId="111" priority="472" stopIfTrue="1">
      <formula>AND(O156="",V157&gt;0)</formula>
    </cfRule>
  </conditionalFormatting>
  <conditionalFormatting sqref="Q156">
    <cfRule type="expression" dxfId="110" priority="471" stopIfTrue="1">
      <formula>AND(Q156="",V157&gt;0)</formula>
    </cfRule>
  </conditionalFormatting>
  <conditionalFormatting sqref="O158">
    <cfRule type="expression" dxfId="109" priority="470" stopIfTrue="1">
      <formula>AND(O158="",V159&gt;0)</formula>
    </cfRule>
  </conditionalFormatting>
  <conditionalFormatting sqref="Q158">
    <cfRule type="expression" dxfId="108" priority="469" stopIfTrue="1">
      <formula>AND(Q158="",V159&gt;0)</formula>
    </cfRule>
  </conditionalFormatting>
  <conditionalFormatting sqref="O183">
    <cfRule type="expression" dxfId="107" priority="468" stopIfTrue="1">
      <formula>AND(O183="",V184&gt;0)</formula>
    </cfRule>
  </conditionalFormatting>
  <conditionalFormatting sqref="Q183">
    <cfRule type="expression" dxfId="106" priority="467" stopIfTrue="1">
      <formula>AND(Q183="",V184&gt;0)</formula>
    </cfRule>
  </conditionalFormatting>
  <conditionalFormatting sqref="O185">
    <cfRule type="expression" dxfId="105" priority="466" stopIfTrue="1">
      <formula>AND(O185="",V186&gt;0)</formula>
    </cfRule>
  </conditionalFormatting>
  <conditionalFormatting sqref="Q185">
    <cfRule type="expression" dxfId="104" priority="465" stopIfTrue="1">
      <formula>AND(Q185="",V186&gt;0)</formula>
    </cfRule>
  </conditionalFormatting>
  <conditionalFormatting sqref="O187">
    <cfRule type="expression" dxfId="103" priority="464" stopIfTrue="1">
      <formula>AND(O187="",V188&gt;0)</formula>
    </cfRule>
  </conditionalFormatting>
  <conditionalFormatting sqref="Q187">
    <cfRule type="expression" dxfId="102" priority="463" stopIfTrue="1">
      <formula>AND(Q187="",V188&gt;0)</formula>
    </cfRule>
  </conditionalFormatting>
  <conditionalFormatting sqref="O189">
    <cfRule type="expression" dxfId="101" priority="462" stopIfTrue="1">
      <formula>AND(O189="",V190&gt;0)</formula>
    </cfRule>
  </conditionalFormatting>
  <conditionalFormatting sqref="Q189">
    <cfRule type="expression" dxfId="100" priority="461" stopIfTrue="1">
      <formula>AND(Q189="",V190&gt;0)</formula>
    </cfRule>
  </conditionalFormatting>
  <conditionalFormatting sqref="O191">
    <cfRule type="expression" dxfId="99" priority="460" stopIfTrue="1">
      <formula>AND(O191="",V192&gt;0)</formula>
    </cfRule>
  </conditionalFormatting>
  <conditionalFormatting sqref="Q191">
    <cfRule type="expression" dxfId="98" priority="459" stopIfTrue="1">
      <formula>AND(Q191="",V192&gt;0)</formula>
    </cfRule>
  </conditionalFormatting>
  <conditionalFormatting sqref="O193">
    <cfRule type="expression" dxfId="97" priority="458" stopIfTrue="1">
      <formula>AND(O193="",V194&gt;0)</formula>
    </cfRule>
  </conditionalFormatting>
  <conditionalFormatting sqref="Q193">
    <cfRule type="expression" dxfId="96" priority="457" stopIfTrue="1">
      <formula>AND(Q193="",V194&gt;0)</formula>
    </cfRule>
  </conditionalFormatting>
  <conditionalFormatting sqref="O195">
    <cfRule type="expression" dxfId="95" priority="456" stopIfTrue="1">
      <formula>AND(O195="",V196&gt;0)</formula>
    </cfRule>
  </conditionalFormatting>
  <conditionalFormatting sqref="Q195">
    <cfRule type="expression" dxfId="94" priority="455" stopIfTrue="1">
      <formula>AND(Q195="",V196&gt;0)</formula>
    </cfRule>
  </conditionalFormatting>
  <conditionalFormatting sqref="O197">
    <cfRule type="expression" dxfId="93" priority="454" stopIfTrue="1">
      <formula>AND(O197="",V198&gt;0)</formula>
    </cfRule>
  </conditionalFormatting>
  <conditionalFormatting sqref="Q197">
    <cfRule type="expression" dxfId="92" priority="453" stopIfTrue="1">
      <formula>AND(Q197="",V198&gt;0)</formula>
    </cfRule>
  </conditionalFormatting>
  <conditionalFormatting sqref="O199">
    <cfRule type="expression" dxfId="91" priority="452" stopIfTrue="1">
      <formula>AND(O199="",V200&gt;0)</formula>
    </cfRule>
  </conditionalFormatting>
  <conditionalFormatting sqref="Q199">
    <cfRule type="expression" dxfId="90" priority="451" stopIfTrue="1">
      <formula>AND(Q199="",V200&gt;0)</formula>
    </cfRule>
  </conditionalFormatting>
  <conditionalFormatting sqref="O224">
    <cfRule type="expression" dxfId="89" priority="450" stopIfTrue="1">
      <formula>AND(O224="",V225&gt;0)</formula>
    </cfRule>
  </conditionalFormatting>
  <conditionalFormatting sqref="Q224">
    <cfRule type="expression" dxfId="88" priority="449" stopIfTrue="1">
      <formula>AND(Q224="",V225&gt;0)</formula>
    </cfRule>
  </conditionalFormatting>
  <conditionalFormatting sqref="O226">
    <cfRule type="expression" dxfId="87" priority="448" stopIfTrue="1">
      <formula>AND(O226="",V227&gt;0)</formula>
    </cfRule>
  </conditionalFormatting>
  <conditionalFormatting sqref="Q226">
    <cfRule type="expression" dxfId="86" priority="447" stopIfTrue="1">
      <formula>AND(Q226="",V227&gt;0)</formula>
    </cfRule>
  </conditionalFormatting>
  <conditionalFormatting sqref="O228">
    <cfRule type="expression" dxfId="85" priority="446" stopIfTrue="1">
      <formula>AND(O228="",V229&gt;0)</formula>
    </cfRule>
  </conditionalFormatting>
  <conditionalFormatting sqref="Q228">
    <cfRule type="expression" dxfId="84" priority="445" stopIfTrue="1">
      <formula>AND(Q228="",V229&gt;0)</formula>
    </cfRule>
  </conditionalFormatting>
  <conditionalFormatting sqref="O230">
    <cfRule type="expression" dxfId="83" priority="444" stopIfTrue="1">
      <formula>AND(O230="",V231&gt;0)</formula>
    </cfRule>
  </conditionalFormatting>
  <conditionalFormatting sqref="Q230">
    <cfRule type="expression" dxfId="82" priority="443" stopIfTrue="1">
      <formula>AND(Q230="",V231&gt;0)</formula>
    </cfRule>
  </conditionalFormatting>
  <conditionalFormatting sqref="O232">
    <cfRule type="expression" dxfId="81" priority="442" stopIfTrue="1">
      <formula>AND(O232="",V233&gt;0)</formula>
    </cfRule>
  </conditionalFormatting>
  <conditionalFormatting sqref="Q232">
    <cfRule type="expression" dxfId="80" priority="441" stopIfTrue="1">
      <formula>AND(Q232="",V233&gt;0)</formula>
    </cfRule>
  </conditionalFormatting>
  <conditionalFormatting sqref="O234">
    <cfRule type="expression" dxfId="79" priority="440" stopIfTrue="1">
      <formula>AND(O234="",V235&gt;0)</formula>
    </cfRule>
  </conditionalFormatting>
  <conditionalFormatting sqref="Q234">
    <cfRule type="expression" dxfId="78" priority="439" stopIfTrue="1">
      <formula>AND(Q234="",V235&gt;0)</formula>
    </cfRule>
  </conditionalFormatting>
  <conditionalFormatting sqref="O236">
    <cfRule type="expression" dxfId="77" priority="438" stopIfTrue="1">
      <formula>AND(O236="",V237&gt;0)</formula>
    </cfRule>
  </conditionalFormatting>
  <conditionalFormatting sqref="Q236">
    <cfRule type="expression" dxfId="76" priority="437" stopIfTrue="1">
      <formula>AND(Q236="",V237&gt;0)</formula>
    </cfRule>
  </conditionalFormatting>
  <conditionalFormatting sqref="O238">
    <cfRule type="expression" dxfId="75" priority="436" stopIfTrue="1">
      <formula>AND(O238="",V239&gt;0)</formula>
    </cfRule>
  </conditionalFormatting>
  <conditionalFormatting sqref="Q238">
    <cfRule type="expression" dxfId="74" priority="435" stopIfTrue="1">
      <formula>AND(Q238="",V239&gt;0)</formula>
    </cfRule>
  </conditionalFormatting>
  <conditionalFormatting sqref="O240">
    <cfRule type="expression" dxfId="73" priority="434" stopIfTrue="1">
      <formula>AND(O240="",V241&gt;0)</formula>
    </cfRule>
  </conditionalFormatting>
  <conditionalFormatting sqref="Q240">
    <cfRule type="expression" dxfId="72" priority="433" stopIfTrue="1">
      <formula>AND(Q240="",V241&gt;0)</formula>
    </cfRule>
  </conditionalFormatting>
  <conditionalFormatting sqref="O265">
    <cfRule type="expression" dxfId="71" priority="432" stopIfTrue="1">
      <formula>AND(O265="",V266&gt;0)</formula>
    </cfRule>
  </conditionalFormatting>
  <conditionalFormatting sqref="Q265">
    <cfRule type="expression" dxfId="70" priority="431" stopIfTrue="1">
      <formula>AND(Q265="",V266&gt;0)</formula>
    </cfRule>
  </conditionalFormatting>
  <conditionalFormatting sqref="O267">
    <cfRule type="expression" dxfId="69" priority="430" stopIfTrue="1">
      <formula>AND(O267="",V268&gt;0)</formula>
    </cfRule>
  </conditionalFormatting>
  <conditionalFormatting sqref="Q267">
    <cfRule type="expression" dxfId="68" priority="429" stopIfTrue="1">
      <formula>AND(Q267="",V268&gt;0)</formula>
    </cfRule>
  </conditionalFormatting>
  <conditionalFormatting sqref="O269">
    <cfRule type="expression" dxfId="67" priority="428" stopIfTrue="1">
      <formula>AND(O269="",V270&gt;0)</formula>
    </cfRule>
  </conditionalFormatting>
  <conditionalFormatting sqref="Q269">
    <cfRule type="expression" dxfId="66" priority="427" stopIfTrue="1">
      <formula>AND(Q269="",V270&gt;0)</formula>
    </cfRule>
  </conditionalFormatting>
  <conditionalFormatting sqref="O271">
    <cfRule type="expression" dxfId="65" priority="426" stopIfTrue="1">
      <formula>AND(O271="",V272&gt;0)</formula>
    </cfRule>
  </conditionalFormatting>
  <conditionalFormatting sqref="Q271">
    <cfRule type="expression" dxfId="64" priority="425" stopIfTrue="1">
      <formula>AND(Q271="",V272&gt;0)</formula>
    </cfRule>
  </conditionalFormatting>
  <conditionalFormatting sqref="O273">
    <cfRule type="expression" dxfId="63" priority="424" stopIfTrue="1">
      <formula>AND(O273="",V274&gt;0)</formula>
    </cfRule>
  </conditionalFormatting>
  <conditionalFormatting sqref="Q273">
    <cfRule type="expression" dxfId="62" priority="423" stopIfTrue="1">
      <formula>AND(Q273="",V274&gt;0)</formula>
    </cfRule>
  </conditionalFormatting>
  <conditionalFormatting sqref="O275">
    <cfRule type="expression" dxfId="61" priority="422" stopIfTrue="1">
      <formula>AND(O275="",V276&gt;0)</formula>
    </cfRule>
  </conditionalFormatting>
  <conditionalFormatting sqref="Q275">
    <cfRule type="expression" dxfId="60" priority="421" stopIfTrue="1">
      <formula>AND(Q275="",V276&gt;0)</formula>
    </cfRule>
  </conditionalFormatting>
  <conditionalFormatting sqref="O277">
    <cfRule type="expression" dxfId="59" priority="420" stopIfTrue="1">
      <formula>AND(O277="",V278&gt;0)</formula>
    </cfRule>
  </conditionalFormatting>
  <conditionalFormatting sqref="Q277">
    <cfRule type="expression" dxfId="58" priority="419" stopIfTrue="1">
      <formula>AND(Q277="",V278&gt;0)</formula>
    </cfRule>
  </conditionalFormatting>
  <conditionalFormatting sqref="O279">
    <cfRule type="expression" dxfId="57" priority="418" stopIfTrue="1">
      <formula>AND(O279="",V280&gt;0)</formula>
    </cfRule>
  </conditionalFormatting>
  <conditionalFormatting sqref="Q279">
    <cfRule type="expression" dxfId="56" priority="417" stopIfTrue="1">
      <formula>AND(Q279="",V280&gt;0)</formula>
    </cfRule>
  </conditionalFormatting>
  <conditionalFormatting sqref="O281">
    <cfRule type="expression" dxfId="55" priority="416" stopIfTrue="1">
      <formula>AND(O281="",V282&gt;0)</formula>
    </cfRule>
  </conditionalFormatting>
  <conditionalFormatting sqref="Q281">
    <cfRule type="expression" dxfId="54" priority="415" stopIfTrue="1">
      <formula>AND(Q281="",V282&gt;0)</formula>
    </cfRule>
  </conditionalFormatting>
  <conditionalFormatting sqref="O306">
    <cfRule type="expression" dxfId="53" priority="414" stopIfTrue="1">
      <formula>AND(O306="",V307&gt;0)</formula>
    </cfRule>
  </conditionalFormatting>
  <conditionalFormatting sqref="Q306">
    <cfRule type="expression" dxfId="52" priority="413" stopIfTrue="1">
      <formula>AND(Q306="",V307&gt;0)</formula>
    </cfRule>
  </conditionalFormatting>
  <conditionalFormatting sqref="O308">
    <cfRule type="expression" dxfId="51" priority="412" stopIfTrue="1">
      <formula>AND(O308="",V309&gt;0)</formula>
    </cfRule>
  </conditionalFormatting>
  <conditionalFormatting sqref="Q308">
    <cfRule type="expression" dxfId="50" priority="411" stopIfTrue="1">
      <formula>AND(Q308="",V309&gt;0)</formula>
    </cfRule>
  </conditionalFormatting>
  <conditionalFormatting sqref="O310">
    <cfRule type="expression" dxfId="49" priority="410" stopIfTrue="1">
      <formula>AND(O310="",V311&gt;0)</formula>
    </cfRule>
  </conditionalFormatting>
  <conditionalFormatting sqref="Q310">
    <cfRule type="expression" dxfId="48" priority="409" stopIfTrue="1">
      <formula>AND(Q310="",V311&gt;0)</formula>
    </cfRule>
  </conditionalFormatting>
  <conditionalFormatting sqref="O312">
    <cfRule type="expression" dxfId="47" priority="408" stopIfTrue="1">
      <formula>AND(O312="",V313&gt;0)</formula>
    </cfRule>
  </conditionalFormatting>
  <conditionalFormatting sqref="Q312">
    <cfRule type="expression" dxfId="46" priority="407" stopIfTrue="1">
      <formula>AND(Q312="",V313&gt;0)</formula>
    </cfRule>
  </conditionalFormatting>
  <conditionalFormatting sqref="O314">
    <cfRule type="expression" dxfId="45" priority="406" stopIfTrue="1">
      <formula>AND(O314="",V315&gt;0)</formula>
    </cfRule>
  </conditionalFormatting>
  <conditionalFormatting sqref="Q314">
    <cfRule type="expression" dxfId="44" priority="405" stopIfTrue="1">
      <formula>AND(Q314="",V315&gt;0)</formula>
    </cfRule>
  </conditionalFormatting>
  <conditionalFormatting sqref="O316">
    <cfRule type="expression" dxfId="43" priority="404" stopIfTrue="1">
      <formula>AND(O316="",V317&gt;0)</formula>
    </cfRule>
  </conditionalFormatting>
  <conditionalFormatting sqref="Q316">
    <cfRule type="expression" dxfId="42" priority="403" stopIfTrue="1">
      <formula>AND(Q316="",V317&gt;0)</formula>
    </cfRule>
  </conditionalFormatting>
  <conditionalFormatting sqref="O318">
    <cfRule type="expression" dxfId="41" priority="402" stopIfTrue="1">
      <formula>AND(O318="",V319&gt;0)</formula>
    </cfRule>
  </conditionalFormatting>
  <conditionalFormatting sqref="Q318">
    <cfRule type="expression" dxfId="40" priority="401" stopIfTrue="1">
      <formula>AND(Q318="",V319&gt;0)</formula>
    </cfRule>
  </conditionalFormatting>
  <conditionalFormatting sqref="O320">
    <cfRule type="expression" dxfId="39" priority="400" stopIfTrue="1">
      <formula>AND(O320="",V321&gt;0)</formula>
    </cfRule>
  </conditionalFormatting>
  <conditionalFormatting sqref="Q320">
    <cfRule type="expression" dxfId="38" priority="399" stopIfTrue="1">
      <formula>AND(Q320="",V321&gt;0)</formula>
    </cfRule>
  </conditionalFormatting>
  <conditionalFormatting sqref="O322">
    <cfRule type="expression" dxfId="37" priority="398" stopIfTrue="1">
      <formula>AND(O322="",V323&gt;0)</formula>
    </cfRule>
  </conditionalFormatting>
  <conditionalFormatting sqref="Q322">
    <cfRule type="expression" dxfId="36" priority="397" stopIfTrue="1">
      <formula>AND(Q322="",V323&gt;0)</formula>
    </cfRule>
  </conditionalFormatting>
  <conditionalFormatting sqref="O347">
    <cfRule type="expression" dxfId="35" priority="396" stopIfTrue="1">
      <formula>AND(O347="",V348&gt;0)</formula>
    </cfRule>
  </conditionalFormatting>
  <conditionalFormatting sqref="Q347">
    <cfRule type="expression" dxfId="34" priority="395" stopIfTrue="1">
      <formula>AND(Q347="",V348&gt;0)</formula>
    </cfRule>
  </conditionalFormatting>
  <conditionalFormatting sqref="O349">
    <cfRule type="expression" dxfId="33" priority="394" stopIfTrue="1">
      <formula>AND(O349="",V350&gt;0)</formula>
    </cfRule>
  </conditionalFormatting>
  <conditionalFormatting sqref="Q349">
    <cfRule type="expression" dxfId="32" priority="393" stopIfTrue="1">
      <formula>AND(Q349="",V350&gt;0)</formula>
    </cfRule>
  </conditionalFormatting>
  <conditionalFormatting sqref="O351">
    <cfRule type="expression" dxfId="31" priority="392" stopIfTrue="1">
      <formula>AND(O351="",V352&gt;0)</formula>
    </cfRule>
  </conditionalFormatting>
  <conditionalFormatting sqref="Q351">
    <cfRule type="expression" dxfId="30" priority="391" stopIfTrue="1">
      <formula>AND(Q351="",V352&gt;0)</formula>
    </cfRule>
  </conditionalFormatting>
  <conditionalFormatting sqref="O353">
    <cfRule type="expression" dxfId="29" priority="390" stopIfTrue="1">
      <formula>AND(O353="",V354&gt;0)</formula>
    </cfRule>
  </conditionalFormatting>
  <conditionalFormatting sqref="Q353">
    <cfRule type="expression" dxfId="28" priority="389" stopIfTrue="1">
      <formula>AND(Q353="",V354&gt;0)</formula>
    </cfRule>
  </conditionalFormatting>
  <conditionalFormatting sqref="O355">
    <cfRule type="expression" dxfId="27" priority="388" stopIfTrue="1">
      <formula>AND(O355="",V356&gt;0)</formula>
    </cfRule>
  </conditionalFormatting>
  <conditionalFormatting sqref="Q355">
    <cfRule type="expression" dxfId="26" priority="387" stopIfTrue="1">
      <formula>AND(Q355="",V356&gt;0)</formula>
    </cfRule>
  </conditionalFormatting>
  <conditionalFormatting sqref="O357">
    <cfRule type="expression" dxfId="25" priority="386" stopIfTrue="1">
      <formula>AND(O357="",V358&gt;0)</formula>
    </cfRule>
  </conditionalFormatting>
  <conditionalFormatting sqref="Q357">
    <cfRule type="expression" dxfId="24" priority="385" stopIfTrue="1">
      <formula>AND(Q357="",V358&gt;0)</formula>
    </cfRule>
  </conditionalFormatting>
  <conditionalFormatting sqref="O359">
    <cfRule type="expression" dxfId="23" priority="384" stopIfTrue="1">
      <formula>AND(O359="",V360&gt;0)</formula>
    </cfRule>
  </conditionalFormatting>
  <conditionalFormatting sqref="Q359">
    <cfRule type="expression" dxfId="22" priority="383" stopIfTrue="1">
      <formula>AND(Q359="",V360&gt;0)</formula>
    </cfRule>
  </conditionalFormatting>
  <conditionalFormatting sqref="O361">
    <cfRule type="expression" dxfId="21" priority="382" stopIfTrue="1">
      <formula>AND(O361="",V362&gt;0)</formula>
    </cfRule>
  </conditionalFormatting>
  <conditionalFormatting sqref="Q361">
    <cfRule type="expression" dxfId="20" priority="381" stopIfTrue="1">
      <formula>AND(Q361="",V362&gt;0)</formula>
    </cfRule>
  </conditionalFormatting>
  <conditionalFormatting sqref="O363">
    <cfRule type="expression" dxfId="19" priority="380" stopIfTrue="1">
      <formula>AND(O363="",V364&gt;0)</formula>
    </cfRule>
  </conditionalFormatting>
  <conditionalFormatting sqref="Q363">
    <cfRule type="expression" dxfId="18" priority="379" stopIfTrue="1">
      <formula>AND(Q363="",V364&gt;0)</formula>
    </cfRule>
  </conditionalFormatting>
  <conditionalFormatting sqref="O388">
    <cfRule type="expression" dxfId="17" priority="378" stopIfTrue="1">
      <formula>AND(O388="",V389&gt;0)</formula>
    </cfRule>
  </conditionalFormatting>
  <conditionalFormatting sqref="Q388">
    <cfRule type="expression" dxfId="16" priority="377" stopIfTrue="1">
      <formula>AND(Q388="",V389&gt;0)</formula>
    </cfRule>
  </conditionalFormatting>
  <conditionalFormatting sqref="O390">
    <cfRule type="expression" dxfId="15" priority="376" stopIfTrue="1">
      <formula>AND(O390="",V391&gt;0)</formula>
    </cfRule>
  </conditionalFormatting>
  <conditionalFormatting sqref="Q390">
    <cfRule type="expression" dxfId="14" priority="375" stopIfTrue="1">
      <formula>AND(Q390="",V391&gt;0)</formula>
    </cfRule>
  </conditionalFormatting>
  <conditionalFormatting sqref="O392">
    <cfRule type="expression" dxfId="13" priority="374" stopIfTrue="1">
      <formula>AND(O392="",V393&gt;0)</formula>
    </cfRule>
  </conditionalFormatting>
  <conditionalFormatting sqref="Q392">
    <cfRule type="expression" dxfId="12" priority="373" stopIfTrue="1">
      <formula>AND(Q392="",V393&gt;0)</formula>
    </cfRule>
  </conditionalFormatting>
  <conditionalFormatting sqref="O394">
    <cfRule type="expression" dxfId="11" priority="372" stopIfTrue="1">
      <formula>AND(O394="",V395&gt;0)</formula>
    </cfRule>
  </conditionalFormatting>
  <conditionalFormatting sqref="Q394">
    <cfRule type="expression" dxfId="10" priority="371" stopIfTrue="1">
      <formula>AND(Q394="",V395&gt;0)</formula>
    </cfRule>
  </conditionalFormatting>
  <conditionalFormatting sqref="O396">
    <cfRule type="expression" dxfId="9" priority="370" stopIfTrue="1">
      <formula>AND(O396="",V397&gt;0)</formula>
    </cfRule>
  </conditionalFormatting>
  <conditionalFormatting sqref="Q396">
    <cfRule type="expression" dxfId="8" priority="369" stopIfTrue="1">
      <formula>AND(Q396="",V397&gt;0)</formula>
    </cfRule>
  </conditionalFormatting>
  <conditionalFormatting sqref="O398">
    <cfRule type="expression" dxfId="7" priority="368" stopIfTrue="1">
      <formula>AND(O398="",V399&gt;0)</formula>
    </cfRule>
  </conditionalFormatting>
  <conditionalFormatting sqref="Q398">
    <cfRule type="expression" dxfId="6" priority="367" stopIfTrue="1">
      <formula>AND(Q398="",V399&gt;0)</formula>
    </cfRule>
  </conditionalFormatting>
  <conditionalFormatting sqref="O400">
    <cfRule type="expression" dxfId="5" priority="366" stopIfTrue="1">
      <formula>AND(O400="",V401&gt;0)</formula>
    </cfRule>
  </conditionalFormatting>
  <conditionalFormatting sqref="Q400">
    <cfRule type="expression" dxfId="4" priority="365" stopIfTrue="1">
      <formula>AND(Q400="",V401&gt;0)</formula>
    </cfRule>
  </conditionalFormatting>
  <conditionalFormatting sqref="O402">
    <cfRule type="expression" dxfId="3" priority="364" stopIfTrue="1">
      <formula>AND(O402="",V403&gt;0)</formula>
    </cfRule>
  </conditionalFormatting>
  <conditionalFormatting sqref="Q402">
    <cfRule type="expression" dxfId="2" priority="363" stopIfTrue="1">
      <formula>AND(Q402="",V403&gt;0)</formula>
    </cfRule>
  </conditionalFormatting>
  <conditionalFormatting sqref="O404">
    <cfRule type="expression" dxfId="1" priority="362" stopIfTrue="1">
      <formula>AND(O404="",V405&gt;0)</formula>
    </cfRule>
  </conditionalFormatting>
  <conditionalFormatting sqref="Q404">
    <cfRule type="expression" dxfId="0" priority="361" stopIfTrue="1">
      <formula>AND(Q404="",V405&gt;0)</formula>
    </cfRule>
  </conditionalFormatting>
  <dataValidations count="22">
    <dataValidation type="list" allowBlank="1" showInputMessage="1" showErrorMessage="1" sqref="F26:N28 F406:F407 F365:F366 F324:F325 F283:F284 F242:F243 F201:F202 F160:F161 F119:F120 F78:F79" xr:uid="{00000000-0002-0000-0000-000001000000}">
      <formula1>事業の種類</formula1>
    </dataValidation>
    <dataValidation type="list" allowBlank="1" showDropDown="1" showInputMessage="1" showErrorMessage="1" sqref="J10:J12" xr:uid="{00000000-0002-0000-0000-000002000000}">
      <formula1>"0,1,2,3,4"</formula1>
    </dataValidation>
    <dataValidation allowBlank="1" showDropDown="1" showInputMessage="1" showErrorMessage="1" sqref="K10:K12" xr:uid="{00000000-0002-0000-0000-000003000000}"/>
    <dataValidation type="list" allowBlank="1" showDropDown="1" showInputMessage="1" showErrorMessage="1" sqref="L10:L12" xr:uid="{00000000-0002-0000-0000-000004000000}">
      <formula1>"1,3"</formula1>
    </dataValidation>
    <dataValidation type="list" allowBlank="1" showDropDown="1" showInputMessage="1" showErrorMessage="1" sqref="M10:M12" xr:uid="{00000000-0002-0000-0000-000005000000}">
      <formula1>"0,1"</formula1>
    </dataValidation>
    <dataValidation type="whole" allowBlank="1" showInputMessage="1" showErrorMessage="1" sqref="AL9:AM11" xr:uid="{00000000-0002-0000-0000-000006000000}">
      <formula1>1</formula1>
      <formula2>30</formula2>
    </dataValidation>
    <dataValidation type="whole" allowBlank="1" showInputMessage="1" showErrorMessage="1" sqref="G31:H31 Q16:Q25 Q60:Q77 Q101:Q118 Q142:Q159 Q183:Q200 Q224:Q241 Q265:Q282 Q306:Q323 Q347:Q364 Q388:Q405" xr:uid="{00000000-0002-0000-0000-000007000000}">
      <formula1>1</formula1>
      <formula2>12</formula2>
    </dataValidation>
    <dataValidation type="whole" allowBlank="1" showInputMessage="1" showErrorMessage="1" sqref="J31:K31 O306:O323 S101:S118 S347:S364 O142:O159 S183:S200 S60:S77 O224:O241 S265:S282 O388:O405 S16:S25 O16:O25 O60:O77 O101:O118 S142:S159 O183:O200 S224:S241 O265:O282 S306:S323 O347:O364 S388:S405" xr:uid="{00000000-0002-0000-0000-000008000000}">
      <formula1>1</formula1>
      <formula2>31</formula2>
    </dataValidation>
    <dataValidation type="list" allowBlank="1" showDropDown="1" showInputMessage="1" showErrorMessage="1" sqref="O10:O12" xr:uid="{00000000-0002-0000-0000-000009000000}">
      <formula1>"6,9"</formula1>
    </dataValidation>
    <dataValidation type="custom" allowBlank="1" showInputMessage="1" showErrorMessage="1" error="控除できるのは&quot;36機械装置(組立て又は取付け)&quot;のみです" sqref="AD389:AG389 AD405:AG405 AD403:AG403 AD401:AG401 AD399:AG399 AD397:AG397 AD395:AG395 AD393:AG393 AD391:AG391" xr:uid="{00000000-0002-0000-0000-00000F000000}">
      <formula1>$F$406="36 機械装置(組立て又は取付け）"</formula1>
    </dataValidation>
    <dataValidation type="custom" allowBlank="1" showInputMessage="1" showErrorMessage="1" error="控除できるのは&quot;36機械装置(組立て又は取付け)&quot;のみです" sqref="AD348:AG348 AD350:AG350 AD352:AG352 AD354:AG354 AD356:AG356 AD358:AG358 AD360:AG360 AD362:AG362 AD364:AG364" xr:uid="{00000000-0002-0000-0000-000010000000}">
      <formula1>$F$365="36 機械装置(組立て又は取付け）"</formula1>
    </dataValidation>
    <dataValidation type="custom" allowBlank="1" showInputMessage="1" showErrorMessage="1" error="控除できるのは&quot;36機械装置(組立て又は取付け)&quot;のみです" sqref="AD307:AG307 AD323:AG323 AD321:AG321 AD319:AG319 AD317:AG317 AD315:AG315 AD313:AG313 AD311:AG311 AD309:AG309" xr:uid="{00000000-0002-0000-0000-000011000000}">
      <formula1>$F$324="36 機械装置(組立て又は取付け）"</formula1>
    </dataValidation>
    <dataValidation type="custom" allowBlank="1" showInputMessage="1" showErrorMessage="1" error="控除できるのは&quot;36機械装置(組立て又は取付け)&quot;のみです" sqref="AD266:AG266 AD268:AG268 AD270:AG270 AD272:AG272 AD274:AG274 AD276:AG276 AD278:AG278 AD280:AG280 AD282:AG282" xr:uid="{00000000-0002-0000-0000-000012000000}">
      <formula1>$F$283="36 機械装置(組立て又は取付け）"</formula1>
    </dataValidation>
    <dataValidation type="custom" allowBlank="1" showInputMessage="1" showErrorMessage="1" error="控除できるのは&quot;36機械装置(組立て又は取付け)&quot;のみです" sqref="AD225:AG225 AD241:AG241 AD239:AG239 AD237:AG237 AD235:AG235 AD233:AG233 AD231:AG231 AD229:AG229 AD227:AG227" xr:uid="{00000000-0002-0000-0000-000013000000}">
      <formula1>$F$242="36 機械装置(組立て又は取付け）"</formula1>
    </dataValidation>
    <dataValidation type="custom" allowBlank="1" showInputMessage="1" showErrorMessage="1" error="控除できるのは&quot;36機械装置(組立て又は取付け)&quot;のみです" sqref="AD184:AG184 AD186:AG186 AD188:AG188 AD190:AG190 AD192:AG192 AD194:AG194 AD196:AG196 AD198:AG198 AD200:AG200" xr:uid="{00000000-0002-0000-0000-000014000000}">
      <formula1>$F$201="36 機械装置(組立て又は取付け）"</formula1>
    </dataValidation>
    <dataValidation type="custom" allowBlank="1" showInputMessage="1" showErrorMessage="1" error="控除できるのは&quot;36機械装置(組立て又は取付け)&quot;のみです" sqref="AD143:AG143 AD159:AG159 AD157:AG157 AD155:AG155 AD153:AG153 AD151:AG151 AD149:AG149 AD147:AG147 AD145:AG145" xr:uid="{00000000-0002-0000-0000-000015000000}">
      <formula1>$F$160="36 機械装置(組立て又は取付け）"</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xr:uid="{00000000-0002-0000-0000-000016000000}">
      <formula1>$F$119="36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xr:uid="{00000000-0002-0000-0000-000017000000}">
      <formula1>$F$78="36 機械装置(組立て又は取付け）"</formula1>
    </dataValidation>
    <dataValidation type="custom" allowBlank="1" showInputMessage="1" showErrorMessage="1" error="控除できるのは&quot;36機械装置(組立て又は取付け)&quot;のみです" sqref="AD17:AG17 AD19:AG19 AD21:AG21 AD23:AG23 AD25:AG25" xr:uid="{00000000-0002-0000-0000-000018000000}">
      <formula1>$F$26="36 機械装置(組立て又は取付け）"</formula1>
    </dataValidation>
    <dataValidation imeMode="off" allowBlank="1" showInputMessage="1" showErrorMessage="1" sqref="AP31:AQ31 AJ31:AK31 AM31:AN31 AJ30:AL30 AO30:AQ30" xr:uid="{00000000-0002-0000-0000-000027000000}"/>
    <dataValidation imeMode="hiragana" allowBlank="1" showInputMessage="1" showErrorMessage="1" sqref="B347:N364 D34:G34 B16:N25 AC32:AS32 B101:N118 B142:N159 B183:N200 B224:N241 B265:N282 B306:N323 B60:N77 AC38:AN39 AC33:AN34 B388:N405" xr:uid="{00000000-0002-0000-0000-000028000000}"/>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AN142:AR142 AN144:AR144 AN146:AR146 AN148:AR148 AN150:AR150 AN152:AR152 AN154:AR154 AN156:AR156 AN158:AR158 AN183:AR183 AN185:AR185 AN187:AR187 AN189:AR189 AN191:AR191 AN193:AR193 AN195:AR195 AN197:AR197 AN199:AR199 AN224:AR224 AN226:AR226 AN228:AR228 AN230:AR230 AN232:AR232 AN234:AR234 AN236:AR236 AN238:AR238 AN240:AR240 AN265:AR265 AN267:AR267 AN269:AR269 AN271:AR271 AN273:AR273 AN275:AR275 AN277:AR277 AN279:AR279 AN281:AR281 AN306:AR306 AN308:AR308 AN310:AR310 AN312:AR312 AN314:AR314 AN316:AR316 AN318:AR318 AN320:AR320 AN322:AR322 AN347:AR347 AN349:AR349 AN351:AR351 AN353:AR353 AN355:AR355 AN357:AR357 AN359:AR359 AN361:AR361 AN363:AR363 AN388:AR388 AN390:AR390 AN392:AR392 AN394:AR394 AN396:AR396 AN398:AR398 AN400:AR400 AN402:AR402 AN404:AR404" xr:uid="{00000000-0002-0000-0000-00002A000000}">
      <formula1>V16="賃金で算定"</formula1>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9" manualBreakCount="9">
    <brk id="41" max="46" man="1"/>
    <brk id="82" max="46" man="1"/>
    <brk id="123" max="46" man="1"/>
    <brk id="164" max="46" man="1"/>
    <brk id="205" max="46" man="1"/>
    <brk id="246" max="46" man="1"/>
    <brk id="287" max="46" man="1"/>
    <brk id="328" max="46" man="1"/>
    <brk id="369" max="4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T1230"/>
  <sheetViews>
    <sheetView showGridLines="0" showZeros="0" view="pageBreakPreview" topLeftCell="A16" zoomScaleNormal="75" zoomScaleSheetLayoutView="100" workbookViewId="0">
      <selection activeCell="B9" sqref="B9:I12"/>
    </sheetView>
  </sheetViews>
  <sheetFormatPr defaultColWidth="0" defaultRowHeight="12.95" customHeight="1" zeroHeight="1"/>
  <cols>
    <col min="1" max="1" width="1.5" style="81" customWidth="1"/>
    <col min="2" max="14" width="3.625" style="81" customWidth="1"/>
    <col min="15" max="18" width="3.125" style="81" customWidth="1"/>
    <col min="19" max="19" width="3" style="81" customWidth="1"/>
    <col min="20" max="24" width="3.125" style="81" customWidth="1"/>
    <col min="25" max="25" width="2.125" style="81" customWidth="1"/>
    <col min="26" max="28" width="3.125" style="81" customWidth="1"/>
    <col min="29" max="29" width="2.125" style="81" customWidth="1"/>
    <col min="30" max="32" width="3.125" style="81" customWidth="1"/>
    <col min="33" max="33" width="2.125" style="81" customWidth="1"/>
    <col min="34" max="36" width="3.125" style="81" customWidth="1"/>
    <col min="37" max="37" width="2.125" style="81" customWidth="1"/>
    <col min="38" max="43" width="3.125" style="81" customWidth="1"/>
    <col min="44" max="44" width="1.25" style="81" customWidth="1"/>
    <col min="45" max="45" width="2" style="81" customWidth="1"/>
    <col min="46" max="46" width="1.375" style="81" customWidth="1"/>
    <col min="47" max="16384" width="9" style="81" hidden="1"/>
  </cols>
  <sheetData>
    <row r="1" spans="1:45" ht="6" customHeight="1"/>
    <row r="2" spans="1:45" ht="24" customHeight="1">
      <c r="X2" s="82"/>
      <c r="Y2" s="82"/>
      <c r="Z2" s="83"/>
      <c r="AA2" s="83"/>
      <c r="AB2" s="83"/>
      <c r="AC2" s="83"/>
      <c r="AD2" s="83"/>
      <c r="AE2" s="83"/>
      <c r="AF2" s="83"/>
      <c r="AG2" s="83"/>
      <c r="AH2" s="83"/>
      <c r="AI2" s="83"/>
      <c r="AJ2" s="83"/>
      <c r="AK2" s="83"/>
      <c r="AL2" s="83"/>
      <c r="AM2" s="83"/>
      <c r="AN2" s="83"/>
      <c r="AO2" s="83"/>
      <c r="AP2" s="83"/>
      <c r="AQ2" s="83"/>
      <c r="AR2" s="83"/>
      <c r="AS2" s="83"/>
    </row>
    <row r="3" spans="1:45" ht="9" customHeight="1">
      <c r="U3" s="97"/>
      <c r="V3" s="97"/>
      <c r="W3" s="97"/>
      <c r="X3" s="97"/>
      <c r="Y3" s="97"/>
      <c r="Z3" s="98"/>
      <c r="AA3" s="98"/>
      <c r="AB3" s="90"/>
      <c r="AC3" s="90"/>
      <c r="AD3" s="90"/>
      <c r="AE3" s="90"/>
      <c r="AF3" s="90"/>
      <c r="AG3" s="90"/>
      <c r="AH3" s="90"/>
      <c r="AI3" s="90"/>
      <c r="AJ3" s="90"/>
      <c r="AK3" s="90"/>
      <c r="AL3" s="90"/>
      <c r="AM3" s="90"/>
      <c r="AN3" s="90"/>
      <c r="AO3" s="90"/>
      <c r="AP3" s="90"/>
      <c r="AQ3" s="90"/>
      <c r="AR3" s="90"/>
      <c r="AS3" s="90"/>
    </row>
    <row r="4" spans="1:45" ht="17.25" customHeight="1">
      <c r="B4" s="84" t="s">
        <v>9</v>
      </c>
      <c r="U4" s="99" t="s">
        <v>57</v>
      </c>
      <c r="V4" s="97"/>
      <c r="W4" s="97"/>
      <c r="X4" s="97"/>
      <c r="Y4" s="97"/>
      <c r="AC4" s="116"/>
    </row>
    <row r="5" spans="1:45" ht="12.95" customHeight="1">
      <c r="M5" s="100"/>
      <c r="N5" s="924" t="s">
        <v>58</v>
      </c>
      <c r="O5" s="924"/>
      <c r="P5" s="924"/>
      <c r="Q5" s="924"/>
      <c r="R5" s="924"/>
      <c r="S5" s="924"/>
      <c r="T5" s="924"/>
      <c r="U5" s="924"/>
      <c r="V5" s="924"/>
      <c r="W5" s="924"/>
      <c r="X5" s="924"/>
      <c r="Y5" s="924"/>
      <c r="Z5" s="924"/>
      <c r="AA5" s="924"/>
      <c r="AB5" s="924"/>
      <c r="AC5" s="924"/>
      <c r="AD5" s="924"/>
      <c r="AE5" s="924"/>
      <c r="AF5" s="100"/>
      <c r="AM5" s="947" t="s">
        <v>303</v>
      </c>
      <c r="AN5" s="948"/>
      <c r="AO5" s="948"/>
      <c r="AP5" s="949"/>
    </row>
    <row r="6" spans="1:45" ht="12.95" customHeight="1">
      <c r="M6" s="101"/>
      <c r="N6" s="925"/>
      <c r="O6" s="925"/>
      <c r="P6" s="925"/>
      <c r="Q6" s="925"/>
      <c r="R6" s="925"/>
      <c r="S6" s="925"/>
      <c r="T6" s="925"/>
      <c r="U6" s="925"/>
      <c r="V6" s="925"/>
      <c r="W6" s="925"/>
      <c r="X6" s="925"/>
      <c r="Y6" s="925"/>
      <c r="Z6" s="925"/>
      <c r="AA6" s="925"/>
      <c r="AB6" s="925"/>
      <c r="AC6" s="925"/>
      <c r="AD6" s="925"/>
      <c r="AE6" s="925"/>
      <c r="AF6" s="101"/>
      <c r="AM6" s="950"/>
      <c r="AN6" s="951"/>
      <c r="AO6" s="951"/>
      <c r="AP6" s="952"/>
    </row>
    <row r="7" spans="1:45" ht="12.75" customHeight="1">
      <c r="AM7" s="355"/>
      <c r="AN7" s="355"/>
    </row>
    <row r="8" spans="1:45" ht="6" customHeight="1"/>
    <row r="9" spans="1:45" ht="12" customHeight="1">
      <c r="B9" s="818" t="s">
        <v>2</v>
      </c>
      <c r="C9" s="819"/>
      <c r="D9" s="819"/>
      <c r="E9" s="819"/>
      <c r="F9" s="819"/>
      <c r="G9" s="819"/>
      <c r="H9" s="819"/>
      <c r="I9" s="894"/>
      <c r="J9" s="841" t="s">
        <v>10</v>
      </c>
      <c r="K9" s="841"/>
      <c r="L9" s="89" t="s">
        <v>3</v>
      </c>
      <c r="M9" s="841" t="s">
        <v>11</v>
      </c>
      <c r="N9" s="841"/>
      <c r="O9" s="847" t="s">
        <v>12</v>
      </c>
      <c r="P9" s="841"/>
      <c r="Q9" s="841"/>
      <c r="R9" s="841"/>
      <c r="S9" s="841"/>
      <c r="T9" s="841"/>
      <c r="U9" s="841" t="s">
        <v>13</v>
      </c>
      <c r="V9" s="841"/>
      <c r="W9" s="841"/>
      <c r="X9" s="83"/>
      <c r="Y9" s="83"/>
      <c r="Z9" s="83"/>
      <c r="AA9" s="83"/>
      <c r="AB9" s="83"/>
      <c r="AC9" s="83"/>
      <c r="AD9" s="83"/>
      <c r="AE9" s="83"/>
      <c r="AF9" s="83"/>
      <c r="AG9" s="83"/>
      <c r="AH9" s="83"/>
      <c r="AI9" s="83"/>
      <c r="AJ9" s="83"/>
      <c r="AK9" s="83"/>
      <c r="AL9" s="594">
        <f ca="1">'報告書（事業主控）'!AL9</f>
        <v>10</v>
      </c>
      <c r="AM9" s="928"/>
      <c r="AN9" s="600" t="s">
        <v>4</v>
      </c>
      <c r="AO9" s="600"/>
      <c r="AP9" s="595">
        <f>'報告書（事業主控）'!AP9</f>
        <v>1</v>
      </c>
      <c r="AQ9" s="595"/>
      <c r="AR9" s="600" t="s">
        <v>5</v>
      </c>
      <c r="AS9" s="615"/>
    </row>
    <row r="10" spans="1:45" ht="13.5" customHeight="1">
      <c r="B10" s="819"/>
      <c r="C10" s="819"/>
      <c r="D10" s="819"/>
      <c r="E10" s="819"/>
      <c r="F10" s="819"/>
      <c r="G10" s="819"/>
      <c r="H10" s="819"/>
      <c r="I10" s="894"/>
      <c r="J10" s="609" t="str">
        <f>'報告書（事業主控）'!J10</f>
        <v>2</v>
      </c>
      <c r="K10" s="895" t="str">
        <f>'報告書（事業主控）'!K10</f>
        <v>5</v>
      </c>
      <c r="L10" s="609" t="str">
        <f>'報告書（事業主控）'!L10</f>
        <v>1</v>
      </c>
      <c r="M10" s="933" t="str">
        <f>'報告書（事業主控）'!M10</f>
        <v>0</v>
      </c>
      <c r="N10" s="890" t="str">
        <f>'報告書（事業主控）'!N10</f>
        <v>4</v>
      </c>
      <c r="O10" s="609" t="str">
        <f>'報告書（事業主控）'!O10</f>
        <v>9</v>
      </c>
      <c r="P10" s="892" t="str">
        <f>'報告書（事業主控）'!P10</f>
        <v>3</v>
      </c>
      <c r="Q10" s="892" t="str">
        <f>'報告書（事業主控）'!Q10</f>
        <v>7</v>
      </c>
      <c r="R10" s="892" t="str">
        <f>'報告書（事業主控）'!R10</f>
        <v>0</v>
      </c>
      <c r="S10" s="892" t="str">
        <f>'報告書（事業主控）'!S10</f>
        <v>2</v>
      </c>
      <c r="T10" s="890" t="str">
        <f>'報告書（事業主控）'!T10</f>
        <v>5</v>
      </c>
      <c r="U10" s="609">
        <f>'報告書（事業主控）'!U10</f>
        <v>0</v>
      </c>
      <c r="V10" s="892">
        <f>'報告書（事業主控）'!V10</f>
        <v>0</v>
      </c>
      <c r="W10" s="926">
        <f>'報告書（事業主控）'!W10</f>
        <v>0</v>
      </c>
      <c r="X10" s="83"/>
      <c r="Y10" s="83"/>
      <c r="Z10" s="83"/>
      <c r="AA10" s="83"/>
      <c r="AB10" s="83"/>
      <c r="AC10" s="83"/>
      <c r="AD10" s="83"/>
      <c r="AE10" s="83"/>
      <c r="AF10" s="83"/>
      <c r="AG10" s="83"/>
      <c r="AH10" s="83"/>
      <c r="AI10" s="83"/>
      <c r="AJ10" s="83"/>
      <c r="AK10" s="83"/>
      <c r="AL10" s="929"/>
      <c r="AM10" s="930"/>
      <c r="AN10" s="601"/>
      <c r="AO10" s="601"/>
      <c r="AP10" s="597"/>
      <c r="AQ10" s="597"/>
      <c r="AR10" s="601"/>
      <c r="AS10" s="616"/>
    </row>
    <row r="11" spans="1:45" ht="9" customHeight="1">
      <c r="B11" s="819"/>
      <c r="C11" s="819"/>
      <c r="D11" s="819"/>
      <c r="E11" s="819"/>
      <c r="F11" s="819"/>
      <c r="G11" s="819"/>
      <c r="H11" s="819"/>
      <c r="I11" s="894"/>
      <c r="J11" s="610"/>
      <c r="K11" s="896"/>
      <c r="L11" s="610"/>
      <c r="M11" s="934"/>
      <c r="N11" s="891"/>
      <c r="O11" s="610"/>
      <c r="P11" s="893"/>
      <c r="Q11" s="893"/>
      <c r="R11" s="893"/>
      <c r="S11" s="893"/>
      <c r="T11" s="891"/>
      <c r="U11" s="610"/>
      <c r="V11" s="893"/>
      <c r="W11" s="927"/>
      <c r="X11" s="83"/>
      <c r="Y11" s="83"/>
      <c r="Z11" s="83"/>
      <c r="AA11" s="83"/>
      <c r="AB11" s="83"/>
      <c r="AC11" s="83"/>
      <c r="AD11" s="83"/>
      <c r="AE11" s="83"/>
      <c r="AF11" s="83"/>
      <c r="AG11" s="83"/>
      <c r="AH11" s="83"/>
      <c r="AI11" s="83"/>
      <c r="AJ11" s="83"/>
      <c r="AK11" s="83"/>
      <c r="AL11" s="931"/>
      <c r="AM11" s="932"/>
      <c r="AN11" s="602"/>
      <c r="AO11" s="602"/>
      <c r="AP11" s="599"/>
      <c r="AQ11" s="599"/>
      <c r="AR11" s="602"/>
      <c r="AS11" s="617"/>
    </row>
    <row r="12" spans="1:45" ht="6" customHeight="1">
      <c r="B12" s="820"/>
      <c r="C12" s="820"/>
      <c r="D12" s="820"/>
      <c r="E12" s="820"/>
      <c r="F12" s="820"/>
      <c r="G12" s="820"/>
      <c r="H12" s="820"/>
      <c r="I12" s="875"/>
      <c r="J12" s="610"/>
      <c r="K12" s="896"/>
      <c r="L12" s="610"/>
      <c r="M12" s="934"/>
      <c r="N12" s="891"/>
      <c r="O12" s="610"/>
      <c r="P12" s="893"/>
      <c r="Q12" s="893"/>
      <c r="R12" s="893"/>
      <c r="S12" s="893"/>
      <c r="T12" s="891"/>
      <c r="U12" s="610"/>
      <c r="V12" s="893"/>
      <c r="W12" s="927"/>
      <c r="X12" s="83"/>
      <c r="Y12" s="83"/>
      <c r="Z12" s="83"/>
      <c r="AA12" s="83"/>
      <c r="AB12" s="83"/>
      <c r="AC12" s="83"/>
      <c r="AD12" s="83"/>
      <c r="AE12" s="83"/>
      <c r="AF12" s="83"/>
      <c r="AG12" s="83"/>
      <c r="AH12" s="83"/>
      <c r="AI12" s="83"/>
      <c r="AJ12" s="83"/>
      <c r="AK12" s="83"/>
    </row>
    <row r="13" spans="1:45" s="82" customFormat="1" ht="15" customHeight="1">
      <c r="A13" s="81"/>
      <c r="B13" s="802" t="s">
        <v>14</v>
      </c>
      <c r="C13" s="803"/>
      <c r="D13" s="803"/>
      <c r="E13" s="803"/>
      <c r="F13" s="803"/>
      <c r="G13" s="803"/>
      <c r="H13" s="803"/>
      <c r="I13" s="804"/>
      <c r="J13" s="802" t="s">
        <v>6</v>
      </c>
      <c r="K13" s="803"/>
      <c r="L13" s="803"/>
      <c r="M13" s="803"/>
      <c r="N13" s="811"/>
      <c r="O13" s="814" t="s">
        <v>15</v>
      </c>
      <c r="P13" s="803"/>
      <c r="Q13" s="803"/>
      <c r="R13" s="803"/>
      <c r="S13" s="803"/>
      <c r="T13" s="803"/>
      <c r="U13" s="804"/>
      <c r="V13" s="91" t="s">
        <v>53</v>
      </c>
      <c r="W13" s="92"/>
      <c r="X13" s="92"/>
      <c r="Y13" s="817" t="s">
        <v>54</v>
      </c>
      <c r="Z13" s="817"/>
      <c r="AA13" s="817"/>
      <c r="AB13" s="817"/>
      <c r="AC13" s="817"/>
      <c r="AD13" s="817"/>
      <c r="AE13" s="817"/>
      <c r="AF13" s="817"/>
      <c r="AG13" s="817"/>
      <c r="AH13" s="817"/>
      <c r="AI13" s="92"/>
      <c r="AJ13" s="92"/>
      <c r="AK13" s="93"/>
      <c r="AL13" s="102" t="s">
        <v>55</v>
      </c>
      <c r="AM13" s="103"/>
      <c r="AN13" s="867" t="s">
        <v>59</v>
      </c>
      <c r="AO13" s="867"/>
      <c r="AP13" s="867"/>
      <c r="AQ13" s="867"/>
      <c r="AR13" s="867"/>
      <c r="AS13" s="868"/>
    </row>
    <row r="14" spans="1:45" s="82" customFormat="1" ht="13.5" customHeight="1">
      <c r="A14" s="81"/>
      <c r="B14" s="805"/>
      <c r="C14" s="806"/>
      <c r="D14" s="806"/>
      <c r="E14" s="806"/>
      <c r="F14" s="806"/>
      <c r="G14" s="806"/>
      <c r="H14" s="806"/>
      <c r="I14" s="807"/>
      <c r="J14" s="805"/>
      <c r="K14" s="806"/>
      <c r="L14" s="806"/>
      <c r="M14" s="806"/>
      <c r="N14" s="812"/>
      <c r="O14" s="815"/>
      <c r="P14" s="806"/>
      <c r="Q14" s="806"/>
      <c r="R14" s="806"/>
      <c r="S14" s="806"/>
      <c r="T14" s="806"/>
      <c r="U14" s="807"/>
      <c r="V14" s="821" t="s">
        <v>7</v>
      </c>
      <c r="W14" s="822"/>
      <c r="X14" s="822"/>
      <c r="Y14" s="823"/>
      <c r="Z14" s="827" t="s">
        <v>16</v>
      </c>
      <c r="AA14" s="828"/>
      <c r="AB14" s="828"/>
      <c r="AC14" s="829"/>
      <c r="AD14" s="833" t="s">
        <v>17</v>
      </c>
      <c r="AE14" s="834"/>
      <c r="AF14" s="834"/>
      <c r="AG14" s="835"/>
      <c r="AH14" s="839" t="s">
        <v>114</v>
      </c>
      <c r="AI14" s="600"/>
      <c r="AJ14" s="600"/>
      <c r="AK14" s="615"/>
      <c r="AL14" s="777" t="s">
        <v>18</v>
      </c>
      <c r="AM14" s="778"/>
      <c r="AN14" s="848" t="s">
        <v>19</v>
      </c>
      <c r="AO14" s="849"/>
      <c r="AP14" s="849"/>
      <c r="AQ14" s="849"/>
      <c r="AR14" s="850"/>
      <c r="AS14" s="851"/>
    </row>
    <row r="15" spans="1:45" s="82" customFormat="1" ht="13.5" customHeight="1">
      <c r="A15" s="81"/>
      <c r="B15" s="897"/>
      <c r="C15" s="898"/>
      <c r="D15" s="898"/>
      <c r="E15" s="898"/>
      <c r="F15" s="898"/>
      <c r="G15" s="898"/>
      <c r="H15" s="898"/>
      <c r="I15" s="899"/>
      <c r="J15" s="897"/>
      <c r="K15" s="898"/>
      <c r="L15" s="898"/>
      <c r="M15" s="898"/>
      <c r="N15" s="900"/>
      <c r="O15" s="909"/>
      <c r="P15" s="898"/>
      <c r="Q15" s="898"/>
      <c r="R15" s="898"/>
      <c r="S15" s="898"/>
      <c r="T15" s="898"/>
      <c r="U15" s="899"/>
      <c r="V15" s="824"/>
      <c r="W15" s="825"/>
      <c r="X15" s="825"/>
      <c r="Y15" s="826"/>
      <c r="Z15" s="830"/>
      <c r="AA15" s="831"/>
      <c r="AB15" s="831"/>
      <c r="AC15" s="832"/>
      <c r="AD15" s="836"/>
      <c r="AE15" s="837"/>
      <c r="AF15" s="837"/>
      <c r="AG15" s="838"/>
      <c r="AH15" s="840"/>
      <c r="AI15" s="602"/>
      <c r="AJ15" s="602"/>
      <c r="AK15" s="617"/>
      <c r="AL15" s="779"/>
      <c r="AM15" s="780"/>
      <c r="AN15" s="888"/>
      <c r="AO15" s="888"/>
      <c r="AP15" s="888"/>
      <c r="AQ15" s="888"/>
      <c r="AR15" s="888"/>
      <c r="AS15" s="889"/>
    </row>
    <row r="16" spans="1:45" ht="18" customHeight="1">
      <c r="B16" s="842">
        <f>'報告書（事業主控）'!B16</f>
        <v>0</v>
      </c>
      <c r="C16" s="843"/>
      <c r="D16" s="843"/>
      <c r="E16" s="843"/>
      <c r="F16" s="843"/>
      <c r="G16" s="843"/>
      <c r="H16" s="843"/>
      <c r="I16" s="844"/>
      <c r="J16" s="842">
        <f>'報告書（事業主控）'!J16</f>
        <v>0</v>
      </c>
      <c r="K16" s="843"/>
      <c r="L16" s="843"/>
      <c r="M16" s="843"/>
      <c r="N16" s="845"/>
      <c r="O16" s="104">
        <f>'報告書（事業主控）'!O16</f>
        <v>0</v>
      </c>
      <c r="P16" s="105" t="s">
        <v>0</v>
      </c>
      <c r="Q16" s="104">
        <f>'報告書（事業主控）'!Q16</f>
        <v>0</v>
      </c>
      <c r="R16" s="105" t="s">
        <v>1</v>
      </c>
      <c r="S16" s="104">
        <f>'報告書（事業主控）'!S16</f>
        <v>0</v>
      </c>
      <c r="T16" s="846" t="s">
        <v>20</v>
      </c>
      <c r="U16" s="846"/>
      <c r="V16" s="800">
        <f>'報告書（事業主控）'!V16:X16</f>
        <v>0</v>
      </c>
      <c r="W16" s="801"/>
      <c r="X16" s="801"/>
      <c r="Y16" s="94" t="s">
        <v>8</v>
      </c>
      <c r="Z16" s="78"/>
      <c r="AA16" s="106"/>
      <c r="AB16" s="106"/>
      <c r="AC16" s="94" t="s">
        <v>8</v>
      </c>
      <c r="AD16" s="78"/>
      <c r="AE16" s="106"/>
      <c r="AF16" s="106"/>
      <c r="AG16" s="107" t="s">
        <v>8</v>
      </c>
      <c r="AH16" s="904">
        <f>'報告書（事業主控）'!AH16</f>
        <v>0</v>
      </c>
      <c r="AI16" s="905"/>
      <c r="AJ16" s="905"/>
      <c r="AK16" s="906"/>
      <c r="AL16" s="78"/>
      <c r="AM16" s="79"/>
      <c r="AN16" s="770">
        <f>'報告書（事業主控）'!AN16</f>
        <v>0</v>
      </c>
      <c r="AO16" s="771"/>
      <c r="AP16" s="771"/>
      <c r="AQ16" s="771"/>
      <c r="AR16" s="771"/>
      <c r="AS16" s="107" t="s">
        <v>8</v>
      </c>
    </row>
    <row r="17" spans="2:45" ht="18" customHeight="1">
      <c r="B17" s="901"/>
      <c r="C17" s="902"/>
      <c r="D17" s="902"/>
      <c r="E17" s="902"/>
      <c r="F17" s="902"/>
      <c r="G17" s="902"/>
      <c r="H17" s="902"/>
      <c r="I17" s="908"/>
      <c r="J17" s="901"/>
      <c r="K17" s="902"/>
      <c r="L17" s="902"/>
      <c r="M17" s="902"/>
      <c r="N17" s="903"/>
      <c r="O17" s="108">
        <f>'報告書（事業主控）'!O17</f>
        <v>0</v>
      </c>
      <c r="P17" s="90" t="s">
        <v>0</v>
      </c>
      <c r="Q17" s="108">
        <f>'報告書（事業主控）'!Q17</f>
        <v>0</v>
      </c>
      <c r="R17" s="90" t="s">
        <v>1</v>
      </c>
      <c r="S17" s="108">
        <f>'報告書（事業主控）'!S17</f>
        <v>0</v>
      </c>
      <c r="T17" s="798" t="s">
        <v>21</v>
      </c>
      <c r="U17" s="798"/>
      <c r="V17" s="774">
        <f>'報告書（事業主控）'!V17</f>
        <v>0</v>
      </c>
      <c r="W17" s="775"/>
      <c r="X17" s="775"/>
      <c r="Y17" s="775"/>
      <c r="Z17" s="774">
        <f>'報告書（事業主控）'!Z17</f>
        <v>0</v>
      </c>
      <c r="AA17" s="775"/>
      <c r="AB17" s="775"/>
      <c r="AC17" s="775"/>
      <c r="AD17" s="774">
        <f>'報告書（事業主控）'!AD17</f>
        <v>0</v>
      </c>
      <c r="AE17" s="775"/>
      <c r="AF17" s="775"/>
      <c r="AG17" s="775"/>
      <c r="AH17" s="774">
        <f>'報告書（事業主控）'!AH17</f>
        <v>0</v>
      </c>
      <c r="AI17" s="775"/>
      <c r="AJ17" s="775"/>
      <c r="AK17" s="776"/>
      <c r="AL17" s="479">
        <f>'報告書（事業主控）'!AL17</f>
        <v>0</v>
      </c>
      <c r="AM17" s="773"/>
      <c r="AN17" s="767">
        <f>'報告書（事業主控）'!AN17</f>
        <v>0</v>
      </c>
      <c r="AO17" s="768"/>
      <c r="AP17" s="768"/>
      <c r="AQ17" s="768"/>
      <c r="AR17" s="768"/>
      <c r="AS17" s="73"/>
    </row>
    <row r="18" spans="2:45" ht="18" customHeight="1">
      <c r="B18" s="842">
        <f>'報告書（事業主控）'!B18</f>
        <v>0</v>
      </c>
      <c r="C18" s="843"/>
      <c r="D18" s="843"/>
      <c r="E18" s="843"/>
      <c r="F18" s="843"/>
      <c r="G18" s="843"/>
      <c r="H18" s="843"/>
      <c r="I18" s="844"/>
      <c r="J18" s="842">
        <f>'報告書（事業主控）'!J18</f>
        <v>0</v>
      </c>
      <c r="K18" s="843"/>
      <c r="L18" s="843"/>
      <c r="M18" s="843"/>
      <c r="N18" s="845"/>
      <c r="O18" s="104">
        <f>'報告書（事業主控）'!O18</f>
        <v>0</v>
      </c>
      <c r="P18" s="105" t="s">
        <v>0</v>
      </c>
      <c r="Q18" s="104">
        <f>'報告書（事業主控）'!Q18</f>
        <v>0</v>
      </c>
      <c r="R18" s="105" t="s">
        <v>1</v>
      </c>
      <c r="S18" s="104">
        <f>'報告書（事業主控）'!S18</f>
        <v>0</v>
      </c>
      <c r="T18" s="846" t="s">
        <v>20</v>
      </c>
      <c r="U18" s="846"/>
      <c r="V18" s="800">
        <f>'報告書（事業主控）'!V18:X18</f>
        <v>0</v>
      </c>
      <c r="W18" s="801"/>
      <c r="X18" s="801"/>
      <c r="Y18" s="95"/>
      <c r="Z18" s="68"/>
      <c r="AA18" s="111"/>
      <c r="AB18" s="111"/>
      <c r="AC18" s="95"/>
      <c r="AD18" s="68"/>
      <c r="AE18" s="111"/>
      <c r="AF18" s="111"/>
      <c r="AG18" s="95"/>
      <c r="AH18" s="770">
        <f>'報告書（事業主控）'!AH18</f>
        <v>0</v>
      </c>
      <c r="AI18" s="771"/>
      <c r="AJ18" s="771"/>
      <c r="AK18" s="772"/>
      <c r="AL18" s="68"/>
      <c r="AM18" s="69"/>
      <c r="AN18" s="770">
        <f>'報告書（事業主控）'!AN18</f>
        <v>0</v>
      </c>
      <c r="AO18" s="771"/>
      <c r="AP18" s="771"/>
      <c r="AQ18" s="771"/>
      <c r="AR18" s="771"/>
      <c r="AS18" s="112"/>
    </row>
    <row r="19" spans="2:45" ht="18" customHeight="1">
      <c r="B19" s="901"/>
      <c r="C19" s="902"/>
      <c r="D19" s="902"/>
      <c r="E19" s="902"/>
      <c r="F19" s="902"/>
      <c r="G19" s="902"/>
      <c r="H19" s="902"/>
      <c r="I19" s="908"/>
      <c r="J19" s="901"/>
      <c r="K19" s="902"/>
      <c r="L19" s="902"/>
      <c r="M19" s="902"/>
      <c r="N19" s="903"/>
      <c r="O19" s="108">
        <f>'報告書（事業主控）'!O19</f>
        <v>0</v>
      </c>
      <c r="P19" s="90" t="s">
        <v>0</v>
      </c>
      <c r="Q19" s="108">
        <f>'報告書（事業主控）'!Q19</f>
        <v>0</v>
      </c>
      <c r="R19" s="90" t="s">
        <v>1</v>
      </c>
      <c r="S19" s="108">
        <f>'報告書（事業主控）'!S19</f>
        <v>0</v>
      </c>
      <c r="T19" s="798" t="s">
        <v>21</v>
      </c>
      <c r="U19" s="798"/>
      <c r="V19" s="774">
        <f>'報告書（事業主控）'!V19</f>
        <v>0</v>
      </c>
      <c r="W19" s="775"/>
      <c r="X19" s="775"/>
      <c r="Y19" s="775"/>
      <c r="Z19" s="774">
        <f>'報告書（事業主控）'!Z19</f>
        <v>0</v>
      </c>
      <c r="AA19" s="775"/>
      <c r="AB19" s="775"/>
      <c r="AC19" s="775"/>
      <c r="AD19" s="774">
        <f>'報告書（事業主控）'!AD19</f>
        <v>0</v>
      </c>
      <c r="AE19" s="775"/>
      <c r="AF19" s="775"/>
      <c r="AG19" s="775"/>
      <c r="AH19" s="774">
        <f>'報告書（事業主控）'!AH19</f>
        <v>0</v>
      </c>
      <c r="AI19" s="775"/>
      <c r="AJ19" s="775"/>
      <c r="AK19" s="776"/>
      <c r="AL19" s="479">
        <f>'報告書（事業主控）'!AL19</f>
        <v>0</v>
      </c>
      <c r="AM19" s="773"/>
      <c r="AN19" s="767">
        <f>'報告書（事業主控）'!AN19</f>
        <v>0</v>
      </c>
      <c r="AO19" s="768"/>
      <c r="AP19" s="768"/>
      <c r="AQ19" s="768"/>
      <c r="AR19" s="768"/>
      <c r="AS19" s="73"/>
    </row>
    <row r="20" spans="2:45" ht="18" customHeight="1">
      <c r="B20" s="842">
        <f>'報告書（事業主控）'!B20</f>
        <v>0</v>
      </c>
      <c r="C20" s="843"/>
      <c r="D20" s="843"/>
      <c r="E20" s="843"/>
      <c r="F20" s="843"/>
      <c r="G20" s="843"/>
      <c r="H20" s="843"/>
      <c r="I20" s="844"/>
      <c r="J20" s="842">
        <f>'報告書（事業主控）'!J20</f>
        <v>0</v>
      </c>
      <c r="K20" s="843"/>
      <c r="L20" s="843"/>
      <c r="M20" s="843"/>
      <c r="N20" s="845"/>
      <c r="O20" s="104">
        <f>'報告書（事業主控）'!O20</f>
        <v>0</v>
      </c>
      <c r="P20" s="105" t="s">
        <v>45</v>
      </c>
      <c r="Q20" s="104">
        <f>'報告書（事業主控）'!Q20</f>
        <v>0</v>
      </c>
      <c r="R20" s="105" t="s">
        <v>46</v>
      </c>
      <c r="S20" s="104">
        <f>'報告書（事業主控）'!S20</f>
        <v>0</v>
      </c>
      <c r="T20" s="846" t="s">
        <v>47</v>
      </c>
      <c r="U20" s="846"/>
      <c r="V20" s="800">
        <f>'報告書（事業主控）'!V20:X20</f>
        <v>0</v>
      </c>
      <c r="W20" s="801"/>
      <c r="X20" s="801"/>
      <c r="Y20" s="95"/>
      <c r="Z20" s="68"/>
      <c r="AA20" s="111"/>
      <c r="AB20" s="111"/>
      <c r="AC20" s="95"/>
      <c r="AD20" s="68"/>
      <c r="AE20" s="111"/>
      <c r="AF20" s="111"/>
      <c r="AG20" s="95"/>
      <c r="AH20" s="770">
        <f>'報告書（事業主控）'!AH20</f>
        <v>0</v>
      </c>
      <c r="AI20" s="771"/>
      <c r="AJ20" s="771"/>
      <c r="AK20" s="772"/>
      <c r="AL20" s="68"/>
      <c r="AM20" s="69"/>
      <c r="AN20" s="770">
        <f>'報告書（事業主控）'!AN20</f>
        <v>0</v>
      </c>
      <c r="AO20" s="771"/>
      <c r="AP20" s="771"/>
      <c r="AQ20" s="771"/>
      <c r="AR20" s="771"/>
      <c r="AS20" s="112"/>
    </row>
    <row r="21" spans="2:45" ht="18" customHeight="1">
      <c r="B21" s="793"/>
      <c r="C21" s="794"/>
      <c r="D21" s="794"/>
      <c r="E21" s="794"/>
      <c r="F21" s="794"/>
      <c r="G21" s="794"/>
      <c r="H21" s="794"/>
      <c r="I21" s="795"/>
      <c r="J21" s="793"/>
      <c r="K21" s="794"/>
      <c r="L21" s="794"/>
      <c r="M21" s="794"/>
      <c r="N21" s="797"/>
      <c r="O21" s="113">
        <f>'報告書（事業主控）'!O21</f>
        <v>0</v>
      </c>
      <c r="P21" s="114" t="s">
        <v>45</v>
      </c>
      <c r="Q21" s="113">
        <f>'報告書（事業主控）'!Q21</f>
        <v>0</v>
      </c>
      <c r="R21" s="114" t="s">
        <v>46</v>
      </c>
      <c r="S21" s="113">
        <f>'報告書（事業主控）'!S21</f>
        <v>0</v>
      </c>
      <c r="T21" s="799" t="s">
        <v>48</v>
      </c>
      <c r="U21" s="799"/>
      <c r="V21" s="767">
        <f>'報告書（事業主控）'!V21</f>
        <v>0</v>
      </c>
      <c r="W21" s="768"/>
      <c r="X21" s="768"/>
      <c r="Y21" s="769"/>
      <c r="Z21" s="767">
        <f>'報告書（事業主控）'!Z21</f>
        <v>0</v>
      </c>
      <c r="AA21" s="768"/>
      <c r="AB21" s="768"/>
      <c r="AC21" s="768"/>
      <c r="AD21" s="767">
        <f>'報告書（事業主控）'!AD21</f>
        <v>0</v>
      </c>
      <c r="AE21" s="768"/>
      <c r="AF21" s="768"/>
      <c r="AG21" s="768"/>
      <c r="AH21" s="774">
        <f>'報告書（事業主控）'!AH21</f>
        <v>0</v>
      </c>
      <c r="AI21" s="775"/>
      <c r="AJ21" s="775"/>
      <c r="AK21" s="776"/>
      <c r="AL21" s="479">
        <f>'報告書（事業主控）'!AL21</f>
        <v>0</v>
      </c>
      <c r="AM21" s="773"/>
      <c r="AN21" s="767">
        <f>'報告書（事業主控）'!AN21</f>
        <v>0</v>
      </c>
      <c r="AO21" s="768"/>
      <c r="AP21" s="768"/>
      <c r="AQ21" s="768"/>
      <c r="AR21" s="768"/>
      <c r="AS21" s="73"/>
    </row>
    <row r="22" spans="2:45" ht="18" customHeight="1">
      <c r="B22" s="790">
        <f>'報告書（事業主控）'!B22</f>
        <v>0</v>
      </c>
      <c r="C22" s="791"/>
      <c r="D22" s="791"/>
      <c r="E22" s="791"/>
      <c r="F22" s="791"/>
      <c r="G22" s="791"/>
      <c r="H22" s="791"/>
      <c r="I22" s="792"/>
      <c r="J22" s="790">
        <f>'報告書（事業主控）'!J22</f>
        <v>0</v>
      </c>
      <c r="K22" s="791"/>
      <c r="L22" s="791"/>
      <c r="M22" s="791"/>
      <c r="N22" s="796"/>
      <c r="O22" s="108">
        <f>'報告書（事業主控）'!O22</f>
        <v>0</v>
      </c>
      <c r="P22" s="90" t="s">
        <v>45</v>
      </c>
      <c r="Q22" s="108">
        <f>'報告書（事業主控）'!Q22</f>
        <v>0</v>
      </c>
      <c r="R22" s="90" t="s">
        <v>46</v>
      </c>
      <c r="S22" s="108">
        <f>'報告書（事業主控）'!S22</f>
        <v>0</v>
      </c>
      <c r="T22" s="798" t="s">
        <v>47</v>
      </c>
      <c r="U22" s="798"/>
      <c r="V22" s="800">
        <f>'報告書（事業主控）'!V22:X22</f>
        <v>0</v>
      </c>
      <c r="W22" s="801"/>
      <c r="X22" s="801"/>
      <c r="Y22" s="96"/>
      <c r="Z22" s="70"/>
      <c r="AA22" s="110"/>
      <c r="AB22" s="110"/>
      <c r="AC22" s="96"/>
      <c r="AD22" s="70"/>
      <c r="AE22" s="110"/>
      <c r="AF22" s="110"/>
      <c r="AG22" s="96"/>
      <c r="AH22" s="770">
        <f>'報告書（事業主控）'!AH22</f>
        <v>0</v>
      </c>
      <c r="AI22" s="771"/>
      <c r="AJ22" s="771"/>
      <c r="AK22" s="772"/>
      <c r="AL22" s="70"/>
      <c r="AM22" s="71"/>
      <c r="AN22" s="770">
        <f>'報告書（事業主控）'!AN22</f>
        <v>0</v>
      </c>
      <c r="AO22" s="771"/>
      <c r="AP22" s="771"/>
      <c r="AQ22" s="771"/>
      <c r="AR22" s="771"/>
      <c r="AS22" s="112"/>
    </row>
    <row r="23" spans="2:45" ht="18" customHeight="1">
      <c r="B23" s="793"/>
      <c r="C23" s="794"/>
      <c r="D23" s="794"/>
      <c r="E23" s="794"/>
      <c r="F23" s="794"/>
      <c r="G23" s="794"/>
      <c r="H23" s="794"/>
      <c r="I23" s="795"/>
      <c r="J23" s="793"/>
      <c r="K23" s="794"/>
      <c r="L23" s="794"/>
      <c r="M23" s="794"/>
      <c r="N23" s="797"/>
      <c r="O23" s="113">
        <f>'報告書（事業主控）'!O23</f>
        <v>0</v>
      </c>
      <c r="P23" s="114" t="s">
        <v>45</v>
      </c>
      <c r="Q23" s="113">
        <f>'報告書（事業主控）'!Q23</f>
        <v>0</v>
      </c>
      <c r="R23" s="114" t="s">
        <v>46</v>
      </c>
      <c r="S23" s="113">
        <f>'報告書（事業主控）'!S23</f>
        <v>0</v>
      </c>
      <c r="T23" s="799" t="s">
        <v>48</v>
      </c>
      <c r="U23" s="799"/>
      <c r="V23" s="774">
        <f>'報告書（事業主控）'!V23</f>
        <v>0</v>
      </c>
      <c r="W23" s="775"/>
      <c r="X23" s="775"/>
      <c r="Y23" s="775"/>
      <c r="Z23" s="774">
        <f>'報告書（事業主控）'!Z23</f>
        <v>0</v>
      </c>
      <c r="AA23" s="775"/>
      <c r="AB23" s="775"/>
      <c r="AC23" s="775"/>
      <c r="AD23" s="774">
        <f>'報告書（事業主控）'!AD23</f>
        <v>0</v>
      </c>
      <c r="AE23" s="775"/>
      <c r="AF23" s="775"/>
      <c r="AG23" s="775"/>
      <c r="AH23" s="774">
        <f>'報告書（事業主控）'!AH23</f>
        <v>0</v>
      </c>
      <c r="AI23" s="775"/>
      <c r="AJ23" s="775"/>
      <c r="AK23" s="776"/>
      <c r="AL23" s="479">
        <f>'報告書（事業主控）'!AL23</f>
        <v>0</v>
      </c>
      <c r="AM23" s="773"/>
      <c r="AN23" s="767">
        <f>'報告書（事業主控）'!AN23</f>
        <v>0</v>
      </c>
      <c r="AO23" s="768"/>
      <c r="AP23" s="768"/>
      <c r="AQ23" s="768"/>
      <c r="AR23" s="768"/>
      <c r="AS23" s="73"/>
    </row>
    <row r="24" spans="2:45" ht="18" customHeight="1">
      <c r="B24" s="790">
        <f>'報告書（事業主控）'!B24</f>
        <v>0</v>
      </c>
      <c r="C24" s="791"/>
      <c r="D24" s="791"/>
      <c r="E24" s="791"/>
      <c r="F24" s="791"/>
      <c r="G24" s="791"/>
      <c r="H24" s="791"/>
      <c r="I24" s="792"/>
      <c r="J24" s="790">
        <f>'報告書（事業主控）'!J24</f>
        <v>0</v>
      </c>
      <c r="K24" s="791"/>
      <c r="L24" s="791"/>
      <c r="M24" s="791"/>
      <c r="N24" s="796"/>
      <c r="O24" s="108">
        <f>'報告書（事業主控）'!O24</f>
        <v>0</v>
      </c>
      <c r="P24" s="90" t="s">
        <v>45</v>
      </c>
      <c r="Q24" s="108">
        <f>'報告書（事業主控）'!Q24</f>
        <v>0</v>
      </c>
      <c r="R24" s="90" t="s">
        <v>46</v>
      </c>
      <c r="S24" s="108">
        <f>'報告書（事業主控）'!S24</f>
        <v>0</v>
      </c>
      <c r="T24" s="798" t="s">
        <v>47</v>
      </c>
      <c r="U24" s="798"/>
      <c r="V24" s="800">
        <f>'報告書（事業主控）'!V24:X24</f>
        <v>0</v>
      </c>
      <c r="W24" s="801"/>
      <c r="X24" s="801"/>
      <c r="Y24" s="95"/>
      <c r="Z24" s="68"/>
      <c r="AA24" s="111"/>
      <c r="AB24" s="111"/>
      <c r="AC24" s="95"/>
      <c r="AD24" s="68"/>
      <c r="AE24" s="111"/>
      <c r="AF24" s="111"/>
      <c r="AG24" s="95"/>
      <c r="AH24" s="770">
        <f>'報告書（事業主控）'!AH24</f>
        <v>0</v>
      </c>
      <c r="AI24" s="771"/>
      <c r="AJ24" s="771"/>
      <c r="AK24" s="772"/>
      <c r="AL24" s="70"/>
      <c r="AM24" s="71"/>
      <c r="AN24" s="770">
        <f>'報告書（事業主控）'!AN24</f>
        <v>0</v>
      </c>
      <c r="AO24" s="771"/>
      <c r="AP24" s="771"/>
      <c r="AQ24" s="771"/>
      <c r="AR24" s="771"/>
      <c r="AS24" s="112"/>
    </row>
    <row r="25" spans="2:45" ht="18" customHeight="1">
      <c r="B25" s="793"/>
      <c r="C25" s="794"/>
      <c r="D25" s="794"/>
      <c r="E25" s="794"/>
      <c r="F25" s="794"/>
      <c r="G25" s="794"/>
      <c r="H25" s="794"/>
      <c r="I25" s="795"/>
      <c r="J25" s="793"/>
      <c r="K25" s="794"/>
      <c r="L25" s="794"/>
      <c r="M25" s="794"/>
      <c r="N25" s="797"/>
      <c r="O25" s="113">
        <f>'報告書（事業主控）'!O25</f>
        <v>0</v>
      </c>
      <c r="P25" s="114" t="s">
        <v>45</v>
      </c>
      <c r="Q25" s="113">
        <f>'報告書（事業主控）'!Q25</f>
        <v>0</v>
      </c>
      <c r="R25" s="114" t="s">
        <v>46</v>
      </c>
      <c r="S25" s="113">
        <f>'報告書（事業主控）'!S25</f>
        <v>0</v>
      </c>
      <c r="T25" s="799" t="s">
        <v>48</v>
      </c>
      <c r="U25" s="799"/>
      <c r="V25" s="774">
        <f>'報告書（事業主控）'!V25</f>
        <v>0</v>
      </c>
      <c r="W25" s="775"/>
      <c r="X25" s="775"/>
      <c r="Y25" s="775"/>
      <c r="Z25" s="774">
        <f>'報告書（事業主控）'!Z25</f>
        <v>0</v>
      </c>
      <c r="AA25" s="775"/>
      <c r="AB25" s="775"/>
      <c r="AC25" s="775"/>
      <c r="AD25" s="774">
        <f>'報告書（事業主控）'!AD25</f>
        <v>0</v>
      </c>
      <c r="AE25" s="775"/>
      <c r="AF25" s="775"/>
      <c r="AG25" s="775"/>
      <c r="AH25" s="774">
        <f>'報告書（事業主控）'!AH25</f>
        <v>0</v>
      </c>
      <c r="AI25" s="775"/>
      <c r="AJ25" s="775"/>
      <c r="AK25" s="776"/>
      <c r="AL25" s="479">
        <f>'報告書（事業主控）'!AL25</f>
        <v>0</v>
      </c>
      <c r="AM25" s="773"/>
      <c r="AN25" s="767">
        <f>'報告書（事業主控）'!AN25</f>
        <v>0</v>
      </c>
      <c r="AO25" s="768"/>
      <c r="AP25" s="768"/>
      <c r="AQ25" s="768"/>
      <c r="AR25" s="768"/>
      <c r="AS25" s="73"/>
    </row>
    <row r="26" spans="2:45" ht="18" customHeight="1">
      <c r="B26" s="501" t="s">
        <v>113</v>
      </c>
      <c r="C26" s="502"/>
      <c r="D26" s="502"/>
      <c r="E26" s="503"/>
      <c r="F26" s="781" t="str">
        <f>'報告書（事業主控）'!F26</f>
        <v>37 その他の建設事業</v>
      </c>
      <c r="G26" s="782"/>
      <c r="H26" s="782"/>
      <c r="I26" s="782"/>
      <c r="J26" s="782"/>
      <c r="K26" s="782"/>
      <c r="L26" s="782"/>
      <c r="M26" s="782"/>
      <c r="N26" s="783"/>
      <c r="O26" s="875" t="s">
        <v>60</v>
      </c>
      <c r="P26" s="876"/>
      <c r="Q26" s="876"/>
      <c r="R26" s="876"/>
      <c r="S26" s="876"/>
      <c r="T26" s="876"/>
      <c r="U26" s="877"/>
      <c r="V26" s="770">
        <f>'報告書（事業主控）'!V26</f>
        <v>0</v>
      </c>
      <c r="W26" s="771"/>
      <c r="X26" s="771"/>
      <c r="Y26" s="772"/>
      <c r="Z26" s="68"/>
      <c r="AA26" s="111"/>
      <c r="AB26" s="111"/>
      <c r="AC26" s="95"/>
      <c r="AD26" s="68"/>
      <c r="AE26" s="111"/>
      <c r="AF26" s="111"/>
      <c r="AG26" s="95"/>
      <c r="AH26" s="770">
        <f>'報告書（事業主控）'!AH26</f>
        <v>0</v>
      </c>
      <c r="AI26" s="771"/>
      <c r="AJ26" s="771"/>
      <c r="AK26" s="772"/>
      <c r="AL26" s="68"/>
      <c r="AM26" s="69"/>
      <c r="AN26" s="770">
        <f>'報告書（事業主控）'!AN26</f>
        <v>0</v>
      </c>
      <c r="AO26" s="771"/>
      <c r="AP26" s="771"/>
      <c r="AQ26" s="771"/>
      <c r="AR26" s="771"/>
      <c r="AS26" s="112"/>
    </row>
    <row r="27" spans="2:45" ht="18" customHeight="1">
      <c r="B27" s="504"/>
      <c r="C27" s="505"/>
      <c r="D27" s="505"/>
      <c r="E27" s="506"/>
      <c r="F27" s="784"/>
      <c r="G27" s="785"/>
      <c r="H27" s="785"/>
      <c r="I27" s="785"/>
      <c r="J27" s="785"/>
      <c r="K27" s="785"/>
      <c r="L27" s="785"/>
      <c r="M27" s="785"/>
      <c r="N27" s="786"/>
      <c r="O27" s="878"/>
      <c r="P27" s="879"/>
      <c r="Q27" s="879"/>
      <c r="R27" s="879"/>
      <c r="S27" s="879"/>
      <c r="T27" s="879"/>
      <c r="U27" s="880"/>
      <c r="V27" s="471">
        <f>'報告書（事業主控）'!V27</f>
        <v>0</v>
      </c>
      <c r="W27" s="723"/>
      <c r="X27" s="723"/>
      <c r="Y27" s="726"/>
      <c r="Z27" s="471">
        <f>'報告書（事業主控）'!Z27</f>
        <v>0</v>
      </c>
      <c r="AA27" s="724"/>
      <c r="AB27" s="724"/>
      <c r="AC27" s="725"/>
      <c r="AD27" s="471">
        <f>'報告書（事業主控）'!AD27</f>
        <v>0</v>
      </c>
      <c r="AE27" s="724"/>
      <c r="AF27" s="724"/>
      <c r="AG27" s="725"/>
      <c r="AH27" s="471">
        <f>'報告書（事業主控）'!AH27</f>
        <v>0</v>
      </c>
      <c r="AI27" s="472"/>
      <c r="AJ27" s="472"/>
      <c r="AK27" s="472"/>
      <c r="AL27" s="309"/>
      <c r="AM27" s="310"/>
      <c r="AN27" s="471">
        <f>'報告書（事業主控）'!AN27</f>
        <v>0</v>
      </c>
      <c r="AO27" s="723"/>
      <c r="AP27" s="723"/>
      <c r="AQ27" s="723"/>
      <c r="AR27" s="723"/>
      <c r="AS27" s="299"/>
    </row>
    <row r="28" spans="2:45" ht="18" customHeight="1">
      <c r="B28" s="507"/>
      <c r="C28" s="508"/>
      <c r="D28" s="508"/>
      <c r="E28" s="509"/>
      <c r="F28" s="787"/>
      <c r="G28" s="788"/>
      <c r="H28" s="788"/>
      <c r="I28" s="788"/>
      <c r="J28" s="788"/>
      <c r="K28" s="788"/>
      <c r="L28" s="788"/>
      <c r="M28" s="788"/>
      <c r="N28" s="789"/>
      <c r="O28" s="881"/>
      <c r="P28" s="882"/>
      <c r="Q28" s="882"/>
      <c r="R28" s="882"/>
      <c r="S28" s="882"/>
      <c r="T28" s="882"/>
      <c r="U28" s="883"/>
      <c r="V28" s="767">
        <f>'報告書（事業主控）'!V28</f>
        <v>0</v>
      </c>
      <c r="W28" s="768"/>
      <c r="X28" s="768"/>
      <c r="Y28" s="769"/>
      <c r="Z28" s="767">
        <f>'報告書（事業主控）'!Z28</f>
        <v>0</v>
      </c>
      <c r="AA28" s="768"/>
      <c r="AB28" s="768"/>
      <c r="AC28" s="769"/>
      <c r="AD28" s="767">
        <f>'報告書（事業主控）'!AD28</f>
        <v>0</v>
      </c>
      <c r="AE28" s="768"/>
      <c r="AF28" s="768"/>
      <c r="AG28" s="769"/>
      <c r="AH28" s="767">
        <f>'報告書（事業主控）'!AH28</f>
        <v>0</v>
      </c>
      <c r="AI28" s="768"/>
      <c r="AJ28" s="768"/>
      <c r="AK28" s="769"/>
      <c r="AL28" s="72"/>
      <c r="AM28" s="73"/>
      <c r="AN28" s="767">
        <f>'報告書（事業主控）'!AN28</f>
        <v>0</v>
      </c>
      <c r="AO28" s="768"/>
      <c r="AP28" s="768"/>
      <c r="AQ28" s="768"/>
      <c r="AR28" s="768"/>
      <c r="AS28" s="73"/>
    </row>
    <row r="29" spans="2:45" ht="15.75" customHeight="1">
      <c r="D29" s="84" t="s">
        <v>22</v>
      </c>
      <c r="AN29" s="766">
        <f>'報告書（事業主控）'!AN29:AR29</f>
        <v>0</v>
      </c>
      <c r="AO29" s="766"/>
      <c r="AP29" s="766"/>
      <c r="AQ29" s="766"/>
      <c r="AR29" s="766"/>
    </row>
    <row r="30" spans="2:45" ht="15" customHeight="1">
      <c r="AG30" s="116"/>
      <c r="AI30" s="117" t="s">
        <v>61</v>
      </c>
      <c r="AJ30" s="885">
        <f>'報告書（事業主控）'!AJ30</f>
        <v>0</v>
      </c>
      <c r="AK30" s="885"/>
      <c r="AL30" s="885"/>
      <c r="AM30" s="887" t="s">
        <v>62</v>
      </c>
      <c r="AN30" s="887"/>
      <c r="AO30" s="884">
        <f>'報告書（事業主控）'!AO30</f>
        <v>0</v>
      </c>
      <c r="AP30" s="884"/>
      <c r="AQ30" s="884"/>
      <c r="AR30" s="118"/>
      <c r="AS30" s="80" t="s">
        <v>63</v>
      </c>
    </row>
    <row r="31" spans="2:45" ht="15" customHeight="1">
      <c r="D31" s="907">
        <f>'報告書（事業主控）'!D31</f>
        <v>0</v>
      </c>
      <c r="E31" s="907"/>
      <c r="F31" s="119" t="s">
        <v>0</v>
      </c>
      <c r="G31" s="907">
        <f>'報告書（事業主控）'!G31</f>
        <v>0</v>
      </c>
      <c r="H31" s="907"/>
      <c r="I31" s="119" t="s">
        <v>1</v>
      </c>
      <c r="J31" s="907">
        <f>'報告書（事業主控）'!J31</f>
        <v>0</v>
      </c>
      <c r="K31" s="907"/>
      <c r="L31" s="119" t="s">
        <v>23</v>
      </c>
      <c r="AG31" s="120"/>
      <c r="AI31" s="117" t="s">
        <v>64</v>
      </c>
      <c r="AJ31" s="937">
        <f>'報告書（事業主控）'!AJ31</f>
        <v>0</v>
      </c>
      <c r="AK31" s="938"/>
      <c r="AL31" s="80" t="s">
        <v>65</v>
      </c>
      <c r="AM31" s="885">
        <f>'報告書（事業主控）'!AM31</f>
        <v>0</v>
      </c>
      <c r="AN31" s="885"/>
      <c r="AO31" s="80" t="s">
        <v>65</v>
      </c>
      <c r="AP31" s="884">
        <f>'報告書（事業主控）'!AP31</f>
        <v>0</v>
      </c>
      <c r="AQ31" s="884"/>
      <c r="AR31" s="118"/>
      <c r="AS31" s="80" t="s">
        <v>66</v>
      </c>
    </row>
    <row r="32" spans="2:45" ht="18" customHeight="1">
      <c r="D32" s="116"/>
      <c r="E32" s="116"/>
      <c r="F32" s="116"/>
      <c r="G32" s="116"/>
      <c r="AA32" s="922" t="s">
        <v>24</v>
      </c>
      <c r="AB32" s="922"/>
      <c r="AC32" s="923">
        <f>'報告書（事業主控）'!AC32</f>
        <v>0</v>
      </c>
      <c r="AD32" s="923"/>
      <c r="AE32" s="923"/>
      <c r="AF32" s="923"/>
      <c r="AG32" s="923"/>
      <c r="AH32" s="923"/>
      <c r="AI32" s="923"/>
      <c r="AJ32" s="923"/>
      <c r="AK32" s="923"/>
      <c r="AL32" s="923"/>
      <c r="AM32" s="923"/>
      <c r="AN32" s="923"/>
      <c r="AO32" s="923"/>
      <c r="AP32" s="923"/>
      <c r="AQ32" s="923"/>
      <c r="AR32" s="923"/>
      <c r="AS32" s="923"/>
    </row>
    <row r="33" spans="2:45" ht="15" customHeight="1">
      <c r="D33" s="85"/>
      <c r="E33" s="85"/>
      <c r="F33" s="85"/>
      <c r="G33" s="85"/>
      <c r="H33" s="109"/>
      <c r="I33" s="83"/>
      <c r="J33" s="83"/>
      <c r="K33" s="83"/>
      <c r="L33" s="83"/>
      <c r="M33" s="83"/>
      <c r="N33" s="83"/>
      <c r="O33" s="83"/>
      <c r="P33" s="83"/>
      <c r="Q33" s="83"/>
      <c r="R33" s="83"/>
      <c r="X33" s="886" t="s">
        <v>25</v>
      </c>
      <c r="Y33" s="886"/>
      <c r="Z33" s="886"/>
      <c r="AA33" s="84"/>
      <c r="AB33" s="84"/>
      <c r="AC33" s="939">
        <f>'報告書（事業主控）'!AC33</f>
        <v>0</v>
      </c>
      <c r="AD33" s="939"/>
      <c r="AE33" s="939"/>
      <c r="AF33" s="939"/>
      <c r="AG33" s="939"/>
      <c r="AH33" s="939"/>
      <c r="AI33" s="939"/>
      <c r="AJ33" s="939"/>
      <c r="AK33" s="939"/>
      <c r="AL33" s="939"/>
      <c r="AM33" s="939"/>
      <c r="AN33" s="939"/>
      <c r="AO33" s="939"/>
      <c r="AP33" s="939"/>
      <c r="AQ33" s="939"/>
      <c r="AR33" s="939"/>
      <c r="AS33" s="939"/>
    </row>
    <row r="34" spans="2:45" ht="15" customHeight="1">
      <c r="D34" s="907" t="str">
        <f>'報告書（事業主控）'!D34</f>
        <v>滋賀</v>
      </c>
      <c r="E34" s="907"/>
      <c r="F34" s="907"/>
      <c r="G34" s="907"/>
      <c r="H34" s="119" t="s">
        <v>26</v>
      </c>
      <c r="I34" s="119"/>
      <c r="J34" s="119"/>
      <c r="K34" s="119"/>
      <c r="L34" s="119"/>
      <c r="M34" s="119"/>
      <c r="N34" s="119"/>
      <c r="O34" s="119"/>
      <c r="P34" s="119"/>
      <c r="Q34" s="119"/>
      <c r="R34" s="115"/>
      <c r="S34" s="119"/>
      <c r="Y34" s="116"/>
      <c r="Z34" s="116"/>
      <c r="AA34" s="922" t="s">
        <v>27</v>
      </c>
      <c r="AB34" s="922"/>
      <c r="AC34" s="940" t="str">
        <f>'報告書（事業主控）'!AC34</f>
        <v>八幡　タロウ</v>
      </c>
      <c r="AD34" s="940"/>
      <c r="AE34" s="940"/>
      <c r="AF34" s="940"/>
      <c r="AG34" s="940"/>
      <c r="AH34" s="940"/>
      <c r="AI34" s="940"/>
      <c r="AJ34" s="940"/>
      <c r="AK34" s="940"/>
      <c r="AL34" s="940"/>
      <c r="AM34" s="940"/>
      <c r="AN34" s="940"/>
      <c r="AO34" s="940"/>
      <c r="AP34" s="940"/>
      <c r="AQ34" s="940"/>
      <c r="AR34" s="940"/>
      <c r="AS34" s="940"/>
    </row>
    <row r="35" spans="2:45" ht="15" customHeight="1">
      <c r="AC35" s="84"/>
      <c r="AD35" s="82" t="s">
        <v>67</v>
      </c>
    </row>
    <row r="36" spans="2:45" ht="15.95" customHeight="1">
      <c r="D36" s="121" t="s">
        <v>28</v>
      </c>
      <c r="E36" s="121"/>
      <c r="F36" s="84"/>
      <c r="G36" s="84"/>
      <c r="H36" s="84"/>
      <c r="I36" s="84"/>
      <c r="J36" s="84"/>
      <c r="K36" s="84"/>
      <c r="L36" s="84"/>
      <c r="M36" s="84"/>
      <c r="N36" s="84"/>
      <c r="O36" s="84"/>
      <c r="P36" s="84"/>
      <c r="Q36" s="84"/>
      <c r="R36" s="84"/>
      <c r="S36" s="84"/>
      <c r="T36" s="84"/>
      <c r="U36" s="84"/>
      <c r="V36" s="84"/>
      <c r="W36" s="84"/>
      <c r="X36" s="84"/>
      <c r="AA36" s="861" t="s">
        <v>29</v>
      </c>
      <c r="AB36" s="862"/>
      <c r="AC36" s="910" t="s">
        <v>68</v>
      </c>
      <c r="AD36" s="911"/>
      <c r="AE36" s="911"/>
      <c r="AF36" s="911"/>
      <c r="AG36" s="911"/>
      <c r="AH36" s="912"/>
      <c r="AI36" s="122"/>
      <c r="AJ36" s="935" t="s">
        <v>69</v>
      </c>
      <c r="AK36" s="935"/>
      <c r="AL36" s="935"/>
      <c r="AM36" s="935"/>
      <c r="AN36" s="935"/>
      <c r="AO36" s="123"/>
      <c r="AP36" s="916" t="s">
        <v>70</v>
      </c>
      <c r="AQ36" s="917"/>
      <c r="AR36" s="917"/>
      <c r="AS36" s="918"/>
    </row>
    <row r="37" spans="2:45" ht="15.95" customHeight="1">
      <c r="D37" s="356" t="s">
        <v>304</v>
      </c>
      <c r="E37" s="121"/>
      <c r="F37" s="84"/>
      <c r="G37" s="84"/>
      <c r="H37" s="84"/>
      <c r="I37" s="84"/>
      <c r="J37" s="84"/>
      <c r="K37" s="84"/>
      <c r="L37" s="84"/>
      <c r="M37" s="84"/>
      <c r="N37" s="84"/>
      <c r="O37" s="84"/>
      <c r="P37" s="84"/>
      <c r="Q37" s="84"/>
      <c r="R37" s="84"/>
      <c r="S37" s="84"/>
      <c r="T37" s="84"/>
      <c r="U37" s="84"/>
      <c r="V37" s="84"/>
      <c r="W37" s="84"/>
      <c r="X37" s="84"/>
      <c r="AA37" s="863"/>
      <c r="AB37" s="864"/>
      <c r="AC37" s="913"/>
      <c r="AD37" s="914"/>
      <c r="AE37" s="914"/>
      <c r="AF37" s="914"/>
      <c r="AG37" s="914"/>
      <c r="AH37" s="915"/>
      <c r="AI37" s="109"/>
      <c r="AJ37" s="936"/>
      <c r="AK37" s="936"/>
      <c r="AL37" s="936"/>
      <c r="AM37" s="936"/>
      <c r="AN37" s="936"/>
      <c r="AO37" s="125"/>
      <c r="AP37" s="919"/>
      <c r="AQ37" s="920"/>
      <c r="AR37" s="920"/>
      <c r="AS37" s="921"/>
    </row>
    <row r="38" spans="2:45" ht="15.95" customHeight="1">
      <c r="D38" s="121" t="s">
        <v>71</v>
      </c>
      <c r="E38" s="121"/>
      <c r="F38" s="84"/>
      <c r="G38" s="84"/>
      <c r="H38" s="84"/>
      <c r="I38" s="84"/>
      <c r="J38" s="84"/>
      <c r="K38" s="84"/>
      <c r="L38" s="84"/>
      <c r="M38" s="84"/>
      <c r="N38" s="84"/>
      <c r="O38" s="84"/>
      <c r="P38" s="84"/>
      <c r="Q38" s="84"/>
      <c r="R38" s="84"/>
      <c r="S38" s="84"/>
      <c r="T38" s="84"/>
      <c r="U38" s="84"/>
      <c r="V38" s="84"/>
      <c r="W38" s="84"/>
      <c r="X38" s="84"/>
      <c r="AA38" s="863"/>
      <c r="AB38" s="864"/>
      <c r="AC38" s="855">
        <f>'報告書（事業主控）'!AC38</f>
        <v>0</v>
      </c>
      <c r="AD38" s="856"/>
      <c r="AE38" s="856"/>
      <c r="AF38" s="856"/>
      <c r="AG38" s="856"/>
      <c r="AH38" s="857"/>
      <c r="AI38" s="941">
        <f>'報告書（事業主控）'!AI38</f>
        <v>0</v>
      </c>
      <c r="AJ38" s="942"/>
      <c r="AK38" s="942"/>
      <c r="AL38" s="942"/>
      <c r="AM38" s="942"/>
      <c r="AN38" s="942"/>
      <c r="AO38" s="943"/>
      <c r="AP38" s="869">
        <f>'報告書（事業主控）'!AP38</f>
        <v>0</v>
      </c>
      <c r="AQ38" s="870"/>
      <c r="AR38" s="870"/>
      <c r="AS38" s="871"/>
    </row>
    <row r="39" spans="2:45" ht="15.95" customHeight="1">
      <c r="D39" s="124"/>
      <c r="E39" s="121"/>
      <c r="F39" s="84"/>
      <c r="G39" s="84"/>
      <c r="H39" s="84"/>
      <c r="I39" s="84"/>
      <c r="J39" s="84"/>
      <c r="K39" s="84"/>
      <c r="L39" s="84"/>
      <c r="M39" s="84"/>
      <c r="N39" s="84"/>
      <c r="O39" s="84"/>
      <c r="P39" s="84"/>
      <c r="Q39" s="84"/>
      <c r="R39" s="84"/>
      <c r="S39" s="84"/>
      <c r="T39" s="84"/>
      <c r="U39" s="84"/>
      <c r="V39" s="84"/>
      <c r="W39" s="84"/>
      <c r="X39" s="84"/>
      <c r="AA39" s="865"/>
      <c r="AB39" s="866"/>
      <c r="AC39" s="858"/>
      <c r="AD39" s="859"/>
      <c r="AE39" s="859"/>
      <c r="AF39" s="859"/>
      <c r="AG39" s="859"/>
      <c r="AH39" s="860"/>
      <c r="AI39" s="944"/>
      <c r="AJ39" s="945"/>
      <c r="AK39" s="945"/>
      <c r="AL39" s="945"/>
      <c r="AM39" s="945"/>
      <c r="AN39" s="945"/>
      <c r="AO39" s="946"/>
      <c r="AP39" s="872"/>
      <c r="AQ39" s="873"/>
      <c r="AR39" s="873"/>
      <c r="AS39" s="874"/>
    </row>
    <row r="40" spans="2:45" ht="9" customHeight="1">
      <c r="D40" s="124"/>
      <c r="E40" s="121"/>
      <c r="F40" s="84"/>
      <c r="G40" s="84"/>
      <c r="H40" s="84"/>
      <c r="I40" s="84"/>
      <c r="J40" s="84"/>
      <c r="K40" s="84"/>
      <c r="L40" s="84"/>
      <c r="M40" s="84"/>
      <c r="N40" s="84"/>
      <c r="O40" s="84"/>
      <c r="P40" s="84"/>
      <c r="Q40" s="84"/>
      <c r="R40" s="84"/>
      <c r="S40" s="84"/>
      <c r="T40" s="84"/>
      <c r="U40" s="84"/>
      <c r="V40" s="84"/>
      <c r="W40" s="84"/>
      <c r="X40" s="84"/>
      <c r="AA40" s="126"/>
      <c r="AB40" s="126"/>
      <c r="AC40" s="127"/>
      <c r="AD40" s="127"/>
      <c r="AE40" s="127"/>
      <c r="AF40" s="127"/>
      <c r="AG40" s="127"/>
      <c r="AH40" s="127"/>
      <c r="AI40" s="127"/>
      <c r="AJ40" s="127"/>
      <c r="AK40" s="127"/>
      <c r="AL40" s="127"/>
      <c r="AM40" s="127"/>
      <c r="AN40" s="127"/>
      <c r="AO40" s="90"/>
      <c r="AP40" s="127"/>
      <c r="AQ40" s="128"/>
      <c r="AR40" s="128"/>
      <c r="AS40" s="128"/>
    </row>
    <row r="41" spans="2:45" ht="9" customHeight="1">
      <c r="AQ41" s="129"/>
      <c r="AR41" s="129"/>
      <c r="AS41" s="129"/>
    </row>
    <row r="42" spans="2:45" ht="7.5" customHeight="1">
      <c r="X42" s="82"/>
      <c r="Y42" s="82"/>
      <c r="Z42" s="83"/>
      <c r="AA42" s="83"/>
      <c r="AB42" s="83"/>
      <c r="AC42" s="83"/>
      <c r="AD42" s="83"/>
      <c r="AE42" s="83"/>
      <c r="AF42" s="83"/>
      <c r="AG42" s="83"/>
      <c r="AH42" s="83"/>
      <c r="AI42" s="83"/>
      <c r="AJ42" s="83"/>
      <c r="AK42" s="83"/>
      <c r="AL42" s="83"/>
      <c r="AM42" s="83"/>
      <c r="AN42" s="83"/>
      <c r="AO42" s="83"/>
      <c r="AP42" s="83"/>
      <c r="AQ42" s="83"/>
      <c r="AR42" s="83"/>
      <c r="AS42" s="83"/>
    </row>
    <row r="43" spans="2:45" ht="10.5" customHeight="1">
      <c r="X43" s="82"/>
      <c r="Y43" s="82"/>
      <c r="Z43" s="83"/>
      <c r="AA43" s="83"/>
      <c r="AB43" s="83"/>
      <c r="AC43" s="83"/>
      <c r="AD43" s="83"/>
      <c r="AE43" s="83"/>
      <c r="AF43" s="83"/>
      <c r="AG43" s="83"/>
      <c r="AH43" s="83"/>
      <c r="AI43" s="83"/>
      <c r="AJ43" s="83"/>
      <c r="AK43" s="83"/>
      <c r="AL43" s="83"/>
      <c r="AM43" s="83"/>
      <c r="AN43" s="83"/>
      <c r="AO43" s="83"/>
      <c r="AP43" s="83"/>
      <c r="AQ43" s="83"/>
      <c r="AR43" s="83"/>
      <c r="AS43" s="83"/>
    </row>
    <row r="44" spans="2:45" ht="5.25" customHeight="1">
      <c r="X44" s="82"/>
      <c r="Y44" s="82"/>
      <c r="Z44" s="83"/>
      <c r="AA44" s="83"/>
      <c r="AB44" s="83"/>
      <c r="AC44" s="83"/>
      <c r="AD44" s="83"/>
      <c r="AE44" s="83"/>
      <c r="AF44" s="83"/>
      <c r="AG44" s="83"/>
      <c r="AH44" s="83"/>
      <c r="AI44" s="83"/>
      <c r="AJ44" s="83"/>
      <c r="AK44" s="83"/>
      <c r="AL44" s="83"/>
      <c r="AM44" s="83"/>
      <c r="AN44" s="83"/>
      <c r="AO44" s="83"/>
      <c r="AP44" s="83"/>
      <c r="AQ44" s="83"/>
      <c r="AR44" s="83"/>
      <c r="AS44" s="83"/>
    </row>
    <row r="45" spans="2:45" ht="5.25" customHeight="1">
      <c r="X45" s="82"/>
      <c r="Y45" s="82"/>
      <c r="Z45" s="83"/>
      <c r="AA45" s="83"/>
      <c r="AB45" s="83"/>
      <c r="AC45" s="83"/>
      <c r="AD45" s="83"/>
      <c r="AE45" s="83"/>
      <c r="AF45" s="83"/>
      <c r="AG45" s="83"/>
      <c r="AH45" s="83"/>
      <c r="AI45" s="83"/>
      <c r="AJ45" s="83"/>
      <c r="AK45" s="83"/>
      <c r="AL45" s="83"/>
      <c r="AM45" s="83"/>
      <c r="AN45" s="83"/>
      <c r="AO45" s="83"/>
      <c r="AP45" s="83"/>
      <c r="AQ45" s="83"/>
      <c r="AR45" s="83"/>
      <c r="AS45" s="83"/>
    </row>
    <row r="46" spans="2:45" ht="5.25" customHeight="1">
      <c r="X46" s="82"/>
      <c r="Y46" s="82"/>
      <c r="Z46" s="83"/>
      <c r="AA46" s="83"/>
      <c r="AB46" s="83"/>
      <c r="AC46" s="83"/>
      <c r="AD46" s="83"/>
      <c r="AE46" s="83"/>
      <c r="AF46" s="83"/>
      <c r="AG46" s="83"/>
      <c r="AH46" s="83"/>
      <c r="AI46" s="83"/>
      <c r="AJ46" s="83"/>
      <c r="AK46" s="83"/>
      <c r="AL46" s="83"/>
      <c r="AM46" s="83"/>
      <c r="AN46" s="83"/>
      <c r="AO46" s="83"/>
      <c r="AP46" s="83"/>
      <c r="AQ46" s="83"/>
      <c r="AR46" s="83"/>
      <c r="AS46" s="83"/>
    </row>
    <row r="47" spans="2:45" ht="5.25" customHeight="1">
      <c r="X47" s="82"/>
      <c r="Y47" s="82"/>
      <c r="Z47" s="83"/>
      <c r="AA47" s="83"/>
      <c r="AB47" s="83"/>
      <c r="AC47" s="83"/>
      <c r="AD47" s="83"/>
      <c r="AE47" s="83"/>
      <c r="AF47" s="83"/>
      <c r="AG47" s="83"/>
      <c r="AH47" s="83"/>
      <c r="AI47" s="83"/>
      <c r="AJ47" s="83"/>
      <c r="AK47" s="83"/>
      <c r="AL47" s="83"/>
      <c r="AM47" s="83"/>
      <c r="AN47" s="83"/>
      <c r="AO47" s="83"/>
      <c r="AP47" s="83"/>
      <c r="AQ47" s="83"/>
      <c r="AR47" s="83"/>
      <c r="AS47" s="83"/>
    </row>
    <row r="48" spans="2:45" ht="17.25" customHeight="1">
      <c r="B48" s="84" t="s">
        <v>50</v>
      </c>
      <c r="L48" s="83"/>
      <c r="M48" s="83"/>
      <c r="N48" s="83"/>
      <c r="O48" s="83"/>
      <c r="P48" s="83"/>
      <c r="Q48" s="83"/>
      <c r="R48" s="83"/>
      <c r="S48" s="85"/>
      <c r="T48" s="85"/>
      <c r="U48" s="85"/>
      <c r="V48" s="85"/>
      <c r="W48" s="85"/>
      <c r="X48" s="83"/>
      <c r="Y48" s="83"/>
      <c r="Z48" s="83"/>
      <c r="AA48" s="83"/>
      <c r="AB48" s="83"/>
      <c r="AC48" s="83"/>
      <c r="AL48" s="86"/>
      <c r="AM48" s="86"/>
      <c r="AN48" s="86"/>
      <c r="AO48" s="86"/>
    </row>
    <row r="49" spans="2:46" ht="12.75" customHeight="1">
      <c r="L49" s="83"/>
      <c r="M49" s="87"/>
      <c r="N49" s="87"/>
      <c r="O49" s="87"/>
      <c r="P49" s="87"/>
      <c r="Q49" s="87"/>
      <c r="R49" s="87"/>
      <c r="S49" s="87"/>
      <c r="T49" s="88"/>
      <c r="U49" s="88"/>
      <c r="V49" s="88"/>
      <c r="W49" s="88"/>
      <c r="X49" s="88"/>
      <c r="Y49" s="88"/>
      <c r="Z49" s="88"/>
      <c r="AA49" s="87"/>
      <c r="AB49" s="87"/>
      <c r="AC49" s="87"/>
      <c r="AL49" s="86"/>
      <c r="AM49" s="947" t="s">
        <v>303</v>
      </c>
      <c r="AN49" s="948"/>
      <c r="AO49" s="948"/>
      <c r="AP49" s="949"/>
    </row>
    <row r="50" spans="2:46" ht="12.75" customHeight="1">
      <c r="L50" s="83"/>
      <c r="M50" s="87"/>
      <c r="N50" s="87"/>
      <c r="O50" s="87"/>
      <c r="P50" s="87"/>
      <c r="Q50" s="87"/>
      <c r="R50" s="87"/>
      <c r="S50" s="87"/>
      <c r="T50" s="88"/>
      <c r="U50" s="88"/>
      <c r="V50" s="88"/>
      <c r="W50" s="88"/>
      <c r="X50" s="88"/>
      <c r="Y50" s="88"/>
      <c r="Z50" s="88"/>
      <c r="AA50" s="87"/>
      <c r="AB50" s="87"/>
      <c r="AC50" s="87"/>
      <c r="AL50" s="86"/>
      <c r="AM50" s="950"/>
      <c r="AN50" s="951"/>
      <c r="AO50" s="951"/>
      <c r="AP50" s="952"/>
    </row>
    <row r="51" spans="2:46" ht="12.75" customHeight="1">
      <c r="L51" s="83"/>
      <c r="M51" s="87"/>
      <c r="N51" s="87"/>
      <c r="O51" s="87"/>
      <c r="P51" s="87"/>
      <c r="Q51" s="87"/>
      <c r="R51" s="87"/>
      <c r="S51" s="87"/>
      <c r="T51" s="87"/>
      <c r="U51" s="87"/>
      <c r="V51" s="87"/>
      <c r="W51" s="87"/>
      <c r="X51" s="87"/>
      <c r="Y51" s="87"/>
      <c r="Z51" s="87"/>
      <c r="AA51" s="87"/>
      <c r="AB51" s="87"/>
      <c r="AC51" s="87"/>
      <c r="AL51" s="86"/>
      <c r="AM51" s="86"/>
      <c r="AN51" s="355"/>
      <c r="AO51" s="355"/>
    </row>
    <row r="52" spans="2:46" ht="6" customHeight="1">
      <c r="L52" s="83"/>
      <c r="M52" s="87"/>
      <c r="N52" s="87"/>
      <c r="O52" s="87"/>
      <c r="P52" s="87"/>
      <c r="Q52" s="87"/>
      <c r="R52" s="87"/>
      <c r="S52" s="87"/>
      <c r="T52" s="87"/>
      <c r="U52" s="87"/>
      <c r="V52" s="87"/>
      <c r="W52" s="87"/>
      <c r="X52" s="87"/>
      <c r="Y52" s="87"/>
      <c r="Z52" s="87"/>
      <c r="AA52" s="87"/>
      <c r="AB52" s="87"/>
      <c r="AC52" s="87"/>
      <c r="AL52" s="86"/>
      <c r="AM52" s="86"/>
    </row>
    <row r="53" spans="2:46" ht="12.75" customHeight="1">
      <c r="B53" s="818" t="s">
        <v>2</v>
      </c>
      <c r="C53" s="819"/>
      <c r="D53" s="819"/>
      <c r="E53" s="819"/>
      <c r="F53" s="819"/>
      <c r="G53" s="819"/>
      <c r="H53" s="819"/>
      <c r="I53" s="819"/>
      <c r="J53" s="841" t="s">
        <v>10</v>
      </c>
      <c r="K53" s="841"/>
      <c r="L53" s="89" t="s">
        <v>3</v>
      </c>
      <c r="M53" s="841" t="s">
        <v>11</v>
      </c>
      <c r="N53" s="841"/>
      <c r="O53" s="847" t="s">
        <v>12</v>
      </c>
      <c r="P53" s="841"/>
      <c r="Q53" s="841"/>
      <c r="R53" s="841"/>
      <c r="S53" s="841"/>
      <c r="T53" s="841"/>
      <c r="U53" s="841" t="s">
        <v>13</v>
      </c>
      <c r="V53" s="841"/>
      <c r="W53" s="841"/>
      <c r="X53" s="83"/>
      <c r="Y53" s="83"/>
      <c r="Z53" s="83"/>
      <c r="AA53" s="83"/>
      <c r="AB53" s="83"/>
      <c r="AC53" s="83"/>
      <c r="AD53" s="90"/>
      <c r="AE53" s="90"/>
      <c r="AF53" s="90"/>
      <c r="AG53" s="90"/>
      <c r="AH53" s="90"/>
      <c r="AI53" s="90"/>
      <c r="AJ53" s="90"/>
      <c r="AK53" s="83"/>
      <c r="AL53" s="594">
        <f ca="1">$AL$9</f>
        <v>10</v>
      </c>
      <c r="AM53" s="595"/>
      <c r="AN53" s="600" t="s">
        <v>4</v>
      </c>
      <c r="AO53" s="600"/>
      <c r="AP53" s="595">
        <v>2</v>
      </c>
      <c r="AQ53" s="595"/>
      <c r="AR53" s="600" t="s">
        <v>5</v>
      </c>
      <c r="AS53" s="615"/>
      <c r="AT53" s="83"/>
    </row>
    <row r="54" spans="2:46" ht="13.5" customHeight="1">
      <c r="B54" s="819"/>
      <c r="C54" s="819"/>
      <c r="D54" s="819"/>
      <c r="E54" s="819"/>
      <c r="F54" s="819"/>
      <c r="G54" s="819"/>
      <c r="H54" s="819"/>
      <c r="I54" s="819"/>
      <c r="J54" s="609" t="str">
        <f>$J$10</f>
        <v>2</v>
      </c>
      <c r="K54" s="547" t="str">
        <f>$K$10</f>
        <v>5</v>
      </c>
      <c r="L54" s="611" t="str">
        <f>$L$10</f>
        <v>1</v>
      </c>
      <c r="M54" s="550" t="str">
        <f>$M$10</f>
        <v>0</v>
      </c>
      <c r="N54" s="547" t="str">
        <f>$N$10</f>
        <v>4</v>
      </c>
      <c r="O54" s="550" t="str">
        <f>$O$10</f>
        <v>9</v>
      </c>
      <c r="P54" s="544" t="str">
        <f>$P$10</f>
        <v>3</v>
      </c>
      <c r="Q54" s="544" t="str">
        <f>$Q$10</f>
        <v>7</v>
      </c>
      <c r="R54" s="544" t="str">
        <f>$R$10</f>
        <v>0</v>
      </c>
      <c r="S54" s="544" t="str">
        <f>$S$10</f>
        <v>2</v>
      </c>
      <c r="T54" s="547" t="str">
        <f>$T$10</f>
        <v>5</v>
      </c>
      <c r="U54" s="550">
        <f>$U$10</f>
        <v>0</v>
      </c>
      <c r="V54" s="544">
        <f>$V$10</f>
        <v>0</v>
      </c>
      <c r="W54" s="547">
        <f>$W$10</f>
        <v>0</v>
      </c>
      <c r="X54" s="83"/>
      <c r="Y54" s="83"/>
      <c r="Z54" s="83"/>
      <c r="AA54" s="83"/>
      <c r="AB54" s="83"/>
      <c r="AC54" s="83"/>
      <c r="AD54" s="90"/>
      <c r="AE54" s="90"/>
      <c r="AF54" s="90"/>
      <c r="AG54" s="90"/>
      <c r="AH54" s="90"/>
      <c r="AI54" s="90"/>
      <c r="AJ54" s="90"/>
      <c r="AK54" s="83"/>
      <c r="AL54" s="596"/>
      <c r="AM54" s="597"/>
      <c r="AN54" s="601"/>
      <c r="AO54" s="601"/>
      <c r="AP54" s="597"/>
      <c r="AQ54" s="597"/>
      <c r="AR54" s="601"/>
      <c r="AS54" s="616"/>
      <c r="AT54" s="83"/>
    </row>
    <row r="55" spans="2:46" ht="9" customHeight="1">
      <c r="B55" s="819"/>
      <c r="C55" s="819"/>
      <c r="D55" s="819"/>
      <c r="E55" s="819"/>
      <c r="F55" s="819"/>
      <c r="G55" s="819"/>
      <c r="H55" s="819"/>
      <c r="I55" s="819"/>
      <c r="J55" s="610"/>
      <c r="K55" s="548"/>
      <c r="L55" s="612"/>
      <c r="M55" s="551"/>
      <c r="N55" s="548"/>
      <c r="O55" s="551"/>
      <c r="P55" s="545"/>
      <c r="Q55" s="545"/>
      <c r="R55" s="545"/>
      <c r="S55" s="545"/>
      <c r="T55" s="548"/>
      <c r="U55" s="551"/>
      <c r="V55" s="545"/>
      <c r="W55" s="548"/>
      <c r="X55" s="83"/>
      <c r="Y55" s="83"/>
      <c r="Z55" s="83"/>
      <c r="AA55" s="83"/>
      <c r="AB55" s="83"/>
      <c r="AC55" s="83"/>
      <c r="AD55" s="90"/>
      <c r="AE55" s="90"/>
      <c r="AF55" s="90"/>
      <c r="AG55" s="90"/>
      <c r="AH55" s="90"/>
      <c r="AI55" s="90"/>
      <c r="AJ55" s="90"/>
      <c r="AK55" s="83"/>
      <c r="AL55" s="598"/>
      <c r="AM55" s="599"/>
      <c r="AN55" s="602"/>
      <c r="AO55" s="602"/>
      <c r="AP55" s="599"/>
      <c r="AQ55" s="599"/>
      <c r="AR55" s="602"/>
      <c r="AS55" s="617"/>
      <c r="AT55" s="83"/>
    </row>
    <row r="56" spans="2:46" ht="6" customHeight="1">
      <c r="B56" s="820"/>
      <c r="C56" s="820"/>
      <c r="D56" s="820"/>
      <c r="E56" s="820"/>
      <c r="F56" s="820"/>
      <c r="G56" s="820"/>
      <c r="H56" s="820"/>
      <c r="I56" s="820"/>
      <c r="J56" s="610"/>
      <c r="K56" s="549"/>
      <c r="L56" s="613"/>
      <c r="M56" s="552"/>
      <c r="N56" s="549"/>
      <c r="O56" s="552"/>
      <c r="P56" s="546"/>
      <c r="Q56" s="546"/>
      <c r="R56" s="546"/>
      <c r="S56" s="546"/>
      <c r="T56" s="549"/>
      <c r="U56" s="552"/>
      <c r="V56" s="546"/>
      <c r="W56" s="549"/>
      <c r="X56" s="83"/>
      <c r="Y56" s="83"/>
      <c r="Z56" s="83"/>
      <c r="AA56" s="83"/>
      <c r="AB56" s="83"/>
      <c r="AC56" s="83"/>
      <c r="AD56" s="83"/>
      <c r="AE56" s="83"/>
      <c r="AF56" s="83"/>
      <c r="AG56" s="83"/>
      <c r="AH56" s="83"/>
      <c r="AI56" s="83"/>
      <c r="AJ56" s="83"/>
      <c r="AK56" s="83"/>
      <c r="AT56" s="83"/>
    </row>
    <row r="57" spans="2:46" ht="15" customHeight="1">
      <c r="B57" s="802" t="s">
        <v>51</v>
      </c>
      <c r="C57" s="803"/>
      <c r="D57" s="803"/>
      <c r="E57" s="803"/>
      <c r="F57" s="803"/>
      <c r="G57" s="803"/>
      <c r="H57" s="803"/>
      <c r="I57" s="804"/>
      <c r="J57" s="802" t="s">
        <v>6</v>
      </c>
      <c r="K57" s="803"/>
      <c r="L57" s="803"/>
      <c r="M57" s="803"/>
      <c r="N57" s="811"/>
      <c r="O57" s="814" t="s">
        <v>52</v>
      </c>
      <c r="P57" s="803"/>
      <c r="Q57" s="803"/>
      <c r="R57" s="803"/>
      <c r="S57" s="803"/>
      <c r="T57" s="803"/>
      <c r="U57" s="804"/>
      <c r="V57" s="91" t="s">
        <v>53</v>
      </c>
      <c r="W57" s="92"/>
      <c r="X57" s="92"/>
      <c r="Y57" s="817" t="s">
        <v>54</v>
      </c>
      <c r="Z57" s="817"/>
      <c r="AA57" s="817"/>
      <c r="AB57" s="817"/>
      <c r="AC57" s="817"/>
      <c r="AD57" s="817"/>
      <c r="AE57" s="817"/>
      <c r="AF57" s="817"/>
      <c r="AG57" s="817"/>
      <c r="AH57" s="817"/>
      <c r="AI57" s="92"/>
      <c r="AJ57" s="92"/>
      <c r="AK57" s="93"/>
      <c r="AL57" s="554" t="s">
        <v>55</v>
      </c>
      <c r="AM57" s="554"/>
      <c r="AN57" s="867" t="s">
        <v>59</v>
      </c>
      <c r="AO57" s="867"/>
      <c r="AP57" s="867"/>
      <c r="AQ57" s="867"/>
      <c r="AR57" s="867"/>
      <c r="AS57" s="868"/>
      <c r="AT57" s="83"/>
    </row>
    <row r="58" spans="2:46" ht="13.5" customHeight="1">
      <c r="B58" s="805"/>
      <c r="C58" s="806"/>
      <c r="D58" s="806"/>
      <c r="E58" s="806"/>
      <c r="F58" s="806"/>
      <c r="G58" s="806"/>
      <c r="H58" s="806"/>
      <c r="I58" s="807"/>
      <c r="J58" s="805"/>
      <c r="K58" s="806"/>
      <c r="L58" s="806"/>
      <c r="M58" s="806"/>
      <c r="N58" s="812"/>
      <c r="O58" s="815"/>
      <c r="P58" s="806"/>
      <c r="Q58" s="806"/>
      <c r="R58" s="806"/>
      <c r="S58" s="806"/>
      <c r="T58" s="806"/>
      <c r="U58" s="807"/>
      <c r="V58" s="821" t="s">
        <v>7</v>
      </c>
      <c r="W58" s="822"/>
      <c r="X58" s="822"/>
      <c r="Y58" s="823"/>
      <c r="Z58" s="827" t="s">
        <v>16</v>
      </c>
      <c r="AA58" s="828"/>
      <c r="AB58" s="828"/>
      <c r="AC58" s="829"/>
      <c r="AD58" s="833" t="s">
        <v>17</v>
      </c>
      <c r="AE58" s="834"/>
      <c r="AF58" s="834"/>
      <c r="AG58" s="835"/>
      <c r="AH58" s="839" t="s">
        <v>114</v>
      </c>
      <c r="AI58" s="600"/>
      <c r="AJ58" s="600"/>
      <c r="AK58" s="615"/>
      <c r="AL58" s="777" t="s">
        <v>18</v>
      </c>
      <c r="AM58" s="778"/>
      <c r="AN58" s="848" t="s">
        <v>19</v>
      </c>
      <c r="AO58" s="849"/>
      <c r="AP58" s="849"/>
      <c r="AQ58" s="849"/>
      <c r="AR58" s="850"/>
      <c r="AS58" s="851"/>
      <c r="AT58" s="83"/>
    </row>
    <row r="59" spans="2:46" ht="13.5" customHeight="1">
      <c r="B59" s="808"/>
      <c r="C59" s="809"/>
      <c r="D59" s="809"/>
      <c r="E59" s="809"/>
      <c r="F59" s="809"/>
      <c r="G59" s="809"/>
      <c r="H59" s="809"/>
      <c r="I59" s="810"/>
      <c r="J59" s="808"/>
      <c r="K59" s="809"/>
      <c r="L59" s="809"/>
      <c r="M59" s="809"/>
      <c r="N59" s="813"/>
      <c r="O59" s="816"/>
      <c r="P59" s="809"/>
      <c r="Q59" s="809"/>
      <c r="R59" s="809"/>
      <c r="S59" s="809"/>
      <c r="T59" s="809"/>
      <c r="U59" s="810"/>
      <c r="V59" s="824"/>
      <c r="W59" s="825"/>
      <c r="X59" s="825"/>
      <c r="Y59" s="826"/>
      <c r="Z59" s="830"/>
      <c r="AA59" s="831"/>
      <c r="AB59" s="831"/>
      <c r="AC59" s="832"/>
      <c r="AD59" s="836"/>
      <c r="AE59" s="837"/>
      <c r="AF59" s="837"/>
      <c r="AG59" s="838"/>
      <c r="AH59" s="840"/>
      <c r="AI59" s="602"/>
      <c r="AJ59" s="602"/>
      <c r="AK59" s="617"/>
      <c r="AL59" s="779"/>
      <c r="AM59" s="780"/>
      <c r="AN59" s="888"/>
      <c r="AO59" s="888"/>
      <c r="AP59" s="888"/>
      <c r="AQ59" s="888"/>
      <c r="AR59" s="888"/>
      <c r="AS59" s="889"/>
      <c r="AT59" s="83"/>
    </row>
    <row r="60" spans="2:46" ht="18" customHeight="1">
      <c r="B60" s="842">
        <f>'報告書（事業主控）'!B60</f>
        <v>0</v>
      </c>
      <c r="C60" s="843"/>
      <c r="D60" s="843"/>
      <c r="E60" s="843"/>
      <c r="F60" s="843"/>
      <c r="G60" s="843"/>
      <c r="H60" s="843"/>
      <c r="I60" s="844"/>
      <c r="J60" s="842">
        <f>'報告書（事業主控）'!J60</f>
        <v>0</v>
      </c>
      <c r="K60" s="843"/>
      <c r="L60" s="843"/>
      <c r="M60" s="843"/>
      <c r="N60" s="845"/>
      <c r="O60" s="104">
        <f>'報告書（事業主控）'!O60</f>
        <v>0</v>
      </c>
      <c r="P60" s="105" t="s">
        <v>45</v>
      </c>
      <c r="Q60" s="104">
        <f>'報告書（事業主控）'!Q60</f>
        <v>0</v>
      </c>
      <c r="R60" s="105" t="s">
        <v>46</v>
      </c>
      <c r="S60" s="104">
        <f>'報告書（事業主控）'!S60</f>
        <v>0</v>
      </c>
      <c r="T60" s="846" t="s">
        <v>47</v>
      </c>
      <c r="U60" s="846"/>
      <c r="V60" s="800">
        <f>'報告書（事業主控）'!V60</f>
        <v>0</v>
      </c>
      <c r="W60" s="801"/>
      <c r="X60" s="801"/>
      <c r="Y60" s="94" t="s">
        <v>8</v>
      </c>
      <c r="Z60" s="68"/>
      <c r="AA60" s="111"/>
      <c r="AB60" s="111"/>
      <c r="AC60" s="94" t="s">
        <v>8</v>
      </c>
      <c r="AD60" s="68"/>
      <c r="AE60" s="111"/>
      <c r="AF60" s="111"/>
      <c r="AG60" s="107" t="s">
        <v>8</v>
      </c>
      <c r="AH60" s="852">
        <f>'報告書（事業主控）'!AH60</f>
        <v>0</v>
      </c>
      <c r="AI60" s="853"/>
      <c r="AJ60" s="853"/>
      <c r="AK60" s="854"/>
      <c r="AL60" s="68"/>
      <c r="AM60" s="69"/>
      <c r="AN60" s="770">
        <f>'報告書（事業主控）'!AN60</f>
        <v>0</v>
      </c>
      <c r="AO60" s="771"/>
      <c r="AP60" s="771"/>
      <c r="AQ60" s="771"/>
      <c r="AR60" s="771"/>
      <c r="AS60" s="107" t="s">
        <v>8</v>
      </c>
      <c r="AT60" s="83"/>
    </row>
    <row r="61" spans="2:46" ht="18" customHeight="1">
      <c r="B61" s="793"/>
      <c r="C61" s="794"/>
      <c r="D61" s="794"/>
      <c r="E61" s="794"/>
      <c r="F61" s="794"/>
      <c r="G61" s="794"/>
      <c r="H61" s="794"/>
      <c r="I61" s="795"/>
      <c r="J61" s="793"/>
      <c r="K61" s="794"/>
      <c r="L61" s="794"/>
      <c r="M61" s="794"/>
      <c r="N61" s="797"/>
      <c r="O61" s="113">
        <f>'報告書（事業主控）'!O61</f>
        <v>0</v>
      </c>
      <c r="P61" s="114" t="s">
        <v>45</v>
      </c>
      <c r="Q61" s="113">
        <f>'報告書（事業主控）'!Q61</f>
        <v>0</v>
      </c>
      <c r="R61" s="114" t="s">
        <v>46</v>
      </c>
      <c r="S61" s="113">
        <f>'報告書（事業主控）'!S61</f>
        <v>0</v>
      </c>
      <c r="T61" s="799" t="s">
        <v>48</v>
      </c>
      <c r="U61" s="799"/>
      <c r="V61" s="767">
        <f>'報告書（事業主控）'!V61</f>
        <v>0</v>
      </c>
      <c r="W61" s="768"/>
      <c r="X61" s="768"/>
      <c r="Y61" s="768"/>
      <c r="Z61" s="767">
        <f>'報告書（事業主控）'!Z61</f>
        <v>0</v>
      </c>
      <c r="AA61" s="768"/>
      <c r="AB61" s="768"/>
      <c r="AC61" s="768"/>
      <c r="AD61" s="767">
        <f>'報告書（事業主控）'!AD61</f>
        <v>0</v>
      </c>
      <c r="AE61" s="768"/>
      <c r="AF61" s="768"/>
      <c r="AG61" s="769"/>
      <c r="AH61" s="774">
        <f>'報告書（事業主控）'!AH61</f>
        <v>0</v>
      </c>
      <c r="AI61" s="775"/>
      <c r="AJ61" s="775"/>
      <c r="AK61" s="776"/>
      <c r="AL61" s="479">
        <f>'報告書（事業主控）'!AL61</f>
        <v>0</v>
      </c>
      <c r="AM61" s="773"/>
      <c r="AN61" s="767">
        <f>'報告書（事業主控）'!AN61</f>
        <v>0</v>
      </c>
      <c r="AO61" s="768"/>
      <c r="AP61" s="768"/>
      <c r="AQ61" s="768"/>
      <c r="AR61" s="768"/>
      <c r="AS61" s="73"/>
      <c r="AT61" s="83"/>
    </row>
    <row r="62" spans="2:46" ht="18" customHeight="1">
      <c r="B62" s="790">
        <f>'報告書（事業主控）'!B62</f>
        <v>0</v>
      </c>
      <c r="C62" s="791"/>
      <c r="D62" s="791"/>
      <c r="E62" s="791"/>
      <c r="F62" s="791"/>
      <c r="G62" s="791"/>
      <c r="H62" s="791"/>
      <c r="I62" s="792"/>
      <c r="J62" s="790">
        <f>'報告書（事業主控）'!J62</f>
        <v>0</v>
      </c>
      <c r="K62" s="791"/>
      <c r="L62" s="791"/>
      <c r="M62" s="791"/>
      <c r="N62" s="796"/>
      <c r="O62" s="108">
        <f>'報告書（事業主控）'!O62</f>
        <v>0</v>
      </c>
      <c r="P62" s="90" t="s">
        <v>45</v>
      </c>
      <c r="Q62" s="108">
        <f>'報告書（事業主控）'!Q62</f>
        <v>0</v>
      </c>
      <c r="R62" s="90" t="s">
        <v>46</v>
      </c>
      <c r="S62" s="108">
        <f>'報告書（事業主控）'!S62</f>
        <v>0</v>
      </c>
      <c r="T62" s="798" t="s">
        <v>47</v>
      </c>
      <c r="U62" s="798"/>
      <c r="V62" s="800">
        <f>'報告書（事業主控）'!V62</f>
        <v>0</v>
      </c>
      <c r="W62" s="801"/>
      <c r="X62" s="801"/>
      <c r="Y62" s="95"/>
      <c r="Z62" s="68"/>
      <c r="AA62" s="111"/>
      <c r="AB62" s="111"/>
      <c r="AC62" s="95"/>
      <c r="AD62" s="68"/>
      <c r="AE62" s="111"/>
      <c r="AF62" s="111"/>
      <c r="AG62" s="95"/>
      <c r="AH62" s="770">
        <f>'報告書（事業主控）'!AH62</f>
        <v>0</v>
      </c>
      <c r="AI62" s="771"/>
      <c r="AJ62" s="771"/>
      <c r="AK62" s="772"/>
      <c r="AL62" s="68"/>
      <c r="AM62" s="69"/>
      <c r="AN62" s="770">
        <f>'報告書（事業主控）'!AN62</f>
        <v>0</v>
      </c>
      <c r="AO62" s="771"/>
      <c r="AP62" s="771"/>
      <c r="AQ62" s="771"/>
      <c r="AR62" s="771"/>
      <c r="AS62" s="112"/>
      <c r="AT62" s="83"/>
    </row>
    <row r="63" spans="2:46" ht="18" customHeight="1">
      <c r="B63" s="793"/>
      <c r="C63" s="794"/>
      <c r="D63" s="794"/>
      <c r="E63" s="794"/>
      <c r="F63" s="794"/>
      <c r="G63" s="794"/>
      <c r="H63" s="794"/>
      <c r="I63" s="795"/>
      <c r="J63" s="793"/>
      <c r="K63" s="794"/>
      <c r="L63" s="794"/>
      <c r="M63" s="794"/>
      <c r="N63" s="797"/>
      <c r="O63" s="113">
        <f>'報告書（事業主控）'!O63</f>
        <v>0</v>
      </c>
      <c r="P63" s="114" t="s">
        <v>45</v>
      </c>
      <c r="Q63" s="113">
        <f>'報告書（事業主控）'!Q63</f>
        <v>0</v>
      </c>
      <c r="R63" s="114" t="s">
        <v>46</v>
      </c>
      <c r="S63" s="113">
        <f>'報告書（事業主控）'!S63</f>
        <v>0</v>
      </c>
      <c r="T63" s="799" t="s">
        <v>48</v>
      </c>
      <c r="U63" s="799"/>
      <c r="V63" s="774">
        <f>'報告書（事業主控）'!V63</f>
        <v>0</v>
      </c>
      <c r="W63" s="775"/>
      <c r="X63" s="775"/>
      <c r="Y63" s="775"/>
      <c r="Z63" s="774">
        <f>'報告書（事業主控）'!Z63</f>
        <v>0</v>
      </c>
      <c r="AA63" s="775"/>
      <c r="AB63" s="775"/>
      <c r="AC63" s="775"/>
      <c r="AD63" s="774">
        <f>'報告書（事業主控）'!AD63</f>
        <v>0</v>
      </c>
      <c r="AE63" s="775"/>
      <c r="AF63" s="775"/>
      <c r="AG63" s="775"/>
      <c r="AH63" s="774">
        <f>'報告書（事業主控）'!AH63</f>
        <v>0</v>
      </c>
      <c r="AI63" s="775"/>
      <c r="AJ63" s="775"/>
      <c r="AK63" s="776"/>
      <c r="AL63" s="479">
        <f>'報告書（事業主控）'!AL63</f>
        <v>0</v>
      </c>
      <c r="AM63" s="773"/>
      <c r="AN63" s="767">
        <f>'報告書（事業主控）'!AN63</f>
        <v>0</v>
      </c>
      <c r="AO63" s="768"/>
      <c r="AP63" s="768"/>
      <c r="AQ63" s="768"/>
      <c r="AR63" s="768"/>
      <c r="AS63" s="73"/>
      <c r="AT63" s="83"/>
    </row>
    <row r="64" spans="2:46" ht="18" customHeight="1">
      <c r="B64" s="790">
        <f>'報告書（事業主控）'!B64</f>
        <v>0</v>
      </c>
      <c r="C64" s="791"/>
      <c r="D64" s="791"/>
      <c r="E64" s="791"/>
      <c r="F64" s="791"/>
      <c r="G64" s="791"/>
      <c r="H64" s="791"/>
      <c r="I64" s="792"/>
      <c r="J64" s="790">
        <f>'報告書（事業主控）'!J64</f>
        <v>0</v>
      </c>
      <c r="K64" s="791"/>
      <c r="L64" s="791"/>
      <c r="M64" s="791"/>
      <c r="N64" s="796"/>
      <c r="O64" s="108">
        <f>'報告書（事業主控）'!O64</f>
        <v>0</v>
      </c>
      <c r="P64" s="90" t="s">
        <v>45</v>
      </c>
      <c r="Q64" s="108">
        <f>'報告書（事業主控）'!Q64</f>
        <v>0</v>
      </c>
      <c r="R64" s="90" t="s">
        <v>46</v>
      </c>
      <c r="S64" s="108">
        <f>'報告書（事業主控）'!S64</f>
        <v>0</v>
      </c>
      <c r="T64" s="798" t="s">
        <v>47</v>
      </c>
      <c r="U64" s="798"/>
      <c r="V64" s="800">
        <f>'報告書（事業主控）'!V64</f>
        <v>0</v>
      </c>
      <c r="W64" s="801"/>
      <c r="X64" s="801"/>
      <c r="Y64" s="95"/>
      <c r="Z64" s="68"/>
      <c r="AA64" s="111"/>
      <c r="AB64" s="111"/>
      <c r="AC64" s="95"/>
      <c r="AD64" s="68"/>
      <c r="AE64" s="111"/>
      <c r="AF64" s="111"/>
      <c r="AG64" s="95"/>
      <c r="AH64" s="770">
        <f>'報告書（事業主控）'!AH64</f>
        <v>0</v>
      </c>
      <c r="AI64" s="771"/>
      <c r="AJ64" s="771"/>
      <c r="AK64" s="772"/>
      <c r="AL64" s="68"/>
      <c r="AM64" s="69"/>
      <c r="AN64" s="770">
        <f>'報告書（事業主控）'!AN64</f>
        <v>0</v>
      </c>
      <c r="AO64" s="771"/>
      <c r="AP64" s="771"/>
      <c r="AQ64" s="771"/>
      <c r="AR64" s="771"/>
      <c r="AS64" s="112"/>
      <c r="AT64" s="83"/>
    </row>
    <row r="65" spans="2:46" ht="18" customHeight="1">
      <c r="B65" s="793"/>
      <c r="C65" s="794"/>
      <c r="D65" s="794"/>
      <c r="E65" s="794"/>
      <c r="F65" s="794"/>
      <c r="G65" s="794"/>
      <c r="H65" s="794"/>
      <c r="I65" s="795"/>
      <c r="J65" s="793"/>
      <c r="K65" s="794"/>
      <c r="L65" s="794"/>
      <c r="M65" s="794"/>
      <c r="N65" s="797"/>
      <c r="O65" s="113">
        <f>'報告書（事業主控）'!O65</f>
        <v>0</v>
      </c>
      <c r="P65" s="114" t="s">
        <v>45</v>
      </c>
      <c r="Q65" s="113">
        <f>'報告書（事業主控）'!Q65</f>
        <v>0</v>
      </c>
      <c r="R65" s="114" t="s">
        <v>46</v>
      </c>
      <c r="S65" s="113">
        <f>'報告書（事業主控）'!S65</f>
        <v>0</v>
      </c>
      <c r="T65" s="799" t="s">
        <v>48</v>
      </c>
      <c r="U65" s="799"/>
      <c r="V65" s="774">
        <f>'報告書（事業主控）'!V65</f>
        <v>0</v>
      </c>
      <c r="W65" s="775"/>
      <c r="X65" s="775"/>
      <c r="Y65" s="775"/>
      <c r="Z65" s="774">
        <f>'報告書（事業主控）'!Z65</f>
        <v>0</v>
      </c>
      <c r="AA65" s="775"/>
      <c r="AB65" s="775"/>
      <c r="AC65" s="775"/>
      <c r="AD65" s="774">
        <f>'報告書（事業主控）'!AD65</f>
        <v>0</v>
      </c>
      <c r="AE65" s="775"/>
      <c r="AF65" s="775"/>
      <c r="AG65" s="775"/>
      <c r="AH65" s="774">
        <f>'報告書（事業主控）'!AH65</f>
        <v>0</v>
      </c>
      <c r="AI65" s="775"/>
      <c r="AJ65" s="775"/>
      <c r="AK65" s="776"/>
      <c r="AL65" s="479">
        <f>'報告書（事業主控）'!AL65</f>
        <v>0</v>
      </c>
      <c r="AM65" s="773"/>
      <c r="AN65" s="767">
        <f>'報告書（事業主控）'!AN65</f>
        <v>0</v>
      </c>
      <c r="AO65" s="768"/>
      <c r="AP65" s="768"/>
      <c r="AQ65" s="768"/>
      <c r="AR65" s="768"/>
      <c r="AS65" s="73"/>
      <c r="AT65" s="83"/>
    </row>
    <row r="66" spans="2:46" ht="18" customHeight="1">
      <c r="B66" s="790">
        <f>'報告書（事業主控）'!B66</f>
        <v>0</v>
      </c>
      <c r="C66" s="791"/>
      <c r="D66" s="791"/>
      <c r="E66" s="791"/>
      <c r="F66" s="791"/>
      <c r="G66" s="791"/>
      <c r="H66" s="791"/>
      <c r="I66" s="792"/>
      <c r="J66" s="790">
        <f>'報告書（事業主控）'!J66</f>
        <v>0</v>
      </c>
      <c r="K66" s="791"/>
      <c r="L66" s="791"/>
      <c r="M66" s="791"/>
      <c r="N66" s="796"/>
      <c r="O66" s="108">
        <f>'報告書（事業主控）'!O66</f>
        <v>0</v>
      </c>
      <c r="P66" s="90" t="s">
        <v>45</v>
      </c>
      <c r="Q66" s="108">
        <f>'報告書（事業主控）'!Q66</f>
        <v>0</v>
      </c>
      <c r="R66" s="90" t="s">
        <v>46</v>
      </c>
      <c r="S66" s="108">
        <f>'報告書（事業主控）'!S66</f>
        <v>0</v>
      </c>
      <c r="T66" s="798" t="s">
        <v>47</v>
      </c>
      <c r="U66" s="798"/>
      <c r="V66" s="800">
        <f>'報告書（事業主控）'!V66</f>
        <v>0</v>
      </c>
      <c r="W66" s="801"/>
      <c r="X66" s="801"/>
      <c r="Y66" s="95"/>
      <c r="Z66" s="68"/>
      <c r="AA66" s="111"/>
      <c r="AB66" s="111"/>
      <c r="AC66" s="95"/>
      <c r="AD66" s="68"/>
      <c r="AE66" s="111"/>
      <c r="AF66" s="111"/>
      <c r="AG66" s="95"/>
      <c r="AH66" s="770">
        <f>'報告書（事業主控）'!AH66</f>
        <v>0</v>
      </c>
      <c r="AI66" s="771"/>
      <c r="AJ66" s="771"/>
      <c r="AK66" s="772"/>
      <c r="AL66" s="68"/>
      <c r="AM66" s="69"/>
      <c r="AN66" s="770">
        <f>'報告書（事業主控）'!AN66</f>
        <v>0</v>
      </c>
      <c r="AO66" s="771"/>
      <c r="AP66" s="771"/>
      <c r="AQ66" s="771"/>
      <c r="AR66" s="771"/>
      <c r="AS66" s="112"/>
      <c r="AT66" s="83"/>
    </row>
    <row r="67" spans="2:46" ht="18" customHeight="1">
      <c r="B67" s="793"/>
      <c r="C67" s="794"/>
      <c r="D67" s="794"/>
      <c r="E67" s="794"/>
      <c r="F67" s="794"/>
      <c r="G67" s="794"/>
      <c r="H67" s="794"/>
      <c r="I67" s="795"/>
      <c r="J67" s="793"/>
      <c r="K67" s="794"/>
      <c r="L67" s="794"/>
      <c r="M67" s="794"/>
      <c r="N67" s="797"/>
      <c r="O67" s="113">
        <f>'報告書（事業主控）'!O67</f>
        <v>0</v>
      </c>
      <c r="P67" s="114" t="s">
        <v>45</v>
      </c>
      <c r="Q67" s="113">
        <f>'報告書（事業主控）'!Q67</f>
        <v>0</v>
      </c>
      <c r="R67" s="114" t="s">
        <v>46</v>
      </c>
      <c r="S67" s="113">
        <f>'報告書（事業主控）'!S67</f>
        <v>0</v>
      </c>
      <c r="T67" s="799" t="s">
        <v>48</v>
      </c>
      <c r="U67" s="799"/>
      <c r="V67" s="774">
        <f>'報告書（事業主控）'!V67</f>
        <v>0</v>
      </c>
      <c r="W67" s="775"/>
      <c r="X67" s="775"/>
      <c r="Y67" s="775"/>
      <c r="Z67" s="774">
        <f>'報告書（事業主控）'!Z67</f>
        <v>0</v>
      </c>
      <c r="AA67" s="775"/>
      <c r="AB67" s="775"/>
      <c r="AC67" s="775"/>
      <c r="AD67" s="774">
        <f>'報告書（事業主控）'!AD67</f>
        <v>0</v>
      </c>
      <c r="AE67" s="775"/>
      <c r="AF67" s="775"/>
      <c r="AG67" s="775"/>
      <c r="AH67" s="774">
        <f>'報告書（事業主控）'!AH67</f>
        <v>0</v>
      </c>
      <c r="AI67" s="775"/>
      <c r="AJ67" s="775"/>
      <c r="AK67" s="776"/>
      <c r="AL67" s="479">
        <f>'報告書（事業主控）'!AL67</f>
        <v>0</v>
      </c>
      <c r="AM67" s="773"/>
      <c r="AN67" s="767">
        <f>'報告書（事業主控）'!AN67</f>
        <v>0</v>
      </c>
      <c r="AO67" s="768"/>
      <c r="AP67" s="768"/>
      <c r="AQ67" s="768"/>
      <c r="AR67" s="768"/>
      <c r="AS67" s="73"/>
      <c r="AT67" s="83"/>
    </row>
    <row r="68" spans="2:46" ht="18" customHeight="1">
      <c r="B68" s="790">
        <f>'報告書（事業主控）'!B68</f>
        <v>0</v>
      </c>
      <c r="C68" s="791"/>
      <c r="D68" s="791"/>
      <c r="E68" s="791"/>
      <c r="F68" s="791"/>
      <c r="G68" s="791"/>
      <c r="H68" s="791"/>
      <c r="I68" s="792"/>
      <c r="J68" s="790">
        <f>'報告書（事業主控）'!J68</f>
        <v>0</v>
      </c>
      <c r="K68" s="791"/>
      <c r="L68" s="791"/>
      <c r="M68" s="791"/>
      <c r="N68" s="796"/>
      <c r="O68" s="108">
        <f>'報告書（事業主控）'!O68</f>
        <v>0</v>
      </c>
      <c r="P68" s="90" t="s">
        <v>45</v>
      </c>
      <c r="Q68" s="108">
        <f>'報告書（事業主控）'!Q68</f>
        <v>0</v>
      </c>
      <c r="R68" s="90" t="s">
        <v>46</v>
      </c>
      <c r="S68" s="108">
        <f>'報告書（事業主控）'!S68</f>
        <v>0</v>
      </c>
      <c r="T68" s="798" t="s">
        <v>47</v>
      </c>
      <c r="U68" s="798"/>
      <c r="V68" s="800">
        <f>'報告書（事業主控）'!V68</f>
        <v>0</v>
      </c>
      <c r="W68" s="801"/>
      <c r="X68" s="801"/>
      <c r="Y68" s="95"/>
      <c r="Z68" s="68"/>
      <c r="AA68" s="111"/>
      <c r="AB68" s="111"/>
      <c r="AC68" s="95"/>
      <c r="AD68" s="68"/>
      <c r="AE68" s="111"/>
      <c r="AF68" s="111"/>
      <c r="AG68" s="95"/>
      <c r="AH68" s="770">
        <f>'報告書（事業主控）'!AH68</f>
        <v>0</v>
      </c>
      <c r="AI68" s="771"/>
      <c r="AJ68" s="771"/>
      <c r="AK68" s="772"/>
      <c r="AL68" s="68"/>
      <c r="AM68" s="69"/>
      <c r="AN68" s="770">
        <f>'報告書（事業主控）'!AN68</f>
        <v>0</v>
      </c>
      <c r="AO68" s="771"/>
      <c r="AP68" s="771"/>
      <c r="AQ68" s="771"/>
      <c r="AR68" s="771"/>
      <c r="AS68" s="112"/>
      <c r="AT68" s="83"/>
    </row>
    <row r="69" spans="2:46" ht="18" customHeight="1">
      <c r="B69" s="793"/>
      <c r="C69" s="794"/>
      <c r="D69" s="794"/>
      <c r="E69" s="794"/>
      <c r="F69" s="794"/>
      <c r="G69" s="794"/>
      <c r="H69" s="794"/>
      <c r="I69" s="795"/>
      <c r="J69" s="793"/>
      <c r="K69" s="794"/>
      <c r="L69" s="794"/>
      <c r="M69" s="794"/>
      <c r="N69" s="797"/>
      <c r="O69" s="113">
        <f>'報告書（事業主控）'!O69</f>
        <v>0</v>
      </c>
      <c r="P69" s="114" t="s">
        <v>45</v>
      </c>
      <c r="Q69" s="113">
        <f>'報告書（事業主控）'!Q69</f>
        <v>0</v>
      </c>
      <c r="R69" s="114" t="s">
        <v>46</v>
      </c>
      <c r="S69" s="113">
        <f>'報告書（事業主控）'!S69</f>
        <v>0</v>
      </c>
      <c r="T69" s="799" t="s">
        <v>48</v>
      </c>
      <c r="U69" s="799"/>
      <c r="V69" s="774">
        <f>'報告書（事業主控）'!V69</f>
        <v>0</v>
      </c>
      <c r="W69" s="775"/>
      <c r="X69" s="775"/>
      <c r="Y69" s="775"/>
      <c r="Z69" s="774">
        <f>'報告書（事業主控）'!Z69</f>
        <v>0</v>
      </c>
      <c r="AA69" s="775"/>
      <c r="AB69" s="775"/>
      <c r="AC69" s="775"/>
      <c r="AD69" s="774">
        <f>'報告書（事業主控）'!AD69</f>
        <v>0</v>
      </c>
      <c r="AE69" s="775"/>
      <c r="AF69" s="775"/>
      <c r="AG69" s="775"/>
      <c r="AH69" s="774">
        <f>'報告書（事業主控）'!AH69</f>
        <v>0</v>
      </c>
      <c r="AI69" s="775"/>
      <c r="AJ69" s="775"/>
      <c r="AK69" s="776"/>
      <c r="AL69" s="479">
        <f>'報告書（事業主控）'!AL69</f>
        <v>0</v>
      </c>
      <c r="AM69" s="773"/>
      <c r="AN69" s="767">
        <f>'報告書（事業主控）'!AN69</f>
        <v>0</v>
      </c>
      <c r="AO69" s="768"/>
      <c r="AP69" s="768"/>
      <c r="AQ69" s="768"/>
      <c r="AR69" s="768"/>
      <c r="AS69" s="73"/>
      <c r="AT69" s="83"/>
    </row>
    <row r="70" spans="2:46" ht="18" customHeight="1">
      <c r="B70" s="790">
        <f>'報告書（事業主控）'!B70</f>
        <v>0</v>
      </c>
      <c r="C70" s="791"/>
      <c r="D70" s="791"/>
      <c r="E70" s="791"/>
      <c r="F70" s="791"/>
      <c r="G70" s="791"/>
      <c r="H70" s="791"/>
      <c r="I70" s="792"/>
      <c r="J70" s="790">
        <f>'報告書（事業主控）'!J70</f>
        <v>0</v>
      </c>
      <c r="K70" s="791"/>
      <c r="L70" s="791"/>
      <c r="M70" s="791"/>
      <c r="N70" s="796"/>
      <c r="O70" s="108">
        <f>'報告書（事業主控）'!O70</f>
        <v>0</v>
      </c>
      <c r="P70" s="90" t="s">
        <v>45</v>
      </c>
      <c r="Q70" s="108">
        <f>'報告書（事業主控）'!Q70</f>
        <v>0</v>
      </c>
      <c r="R70" s="90" t="s">
        <v>46</v>
      </c>
      <c r="S70" s="108">
        <f>'報告書（事業主控）'!S70</f>
        <v>0</v>
      </c>
      <c r="T70" s="798" t="s">
        <v>47</v>
      </c>
      <c r="U70" s="798"/>
      <c r="V70" s="800">
        <f>'報告書（事業主控）'!V70</f>
        <v>0</v>
      </c>
      <c r="W70" s="801"/>
      <c r="X70" s="801"/>
      <c r="Y70" s="95"/>
      <c r="Z70" s="68"/>
      <c r="AA70" s="111"/>
      <c r="AB70" s="111"/>
      <c r="AC70" s="95"/>
      <c r="AD70" s="68"/>
      <c r="AE70" s="111"/>
      <c r="AF70" s="111"/>
      <c r="AG70" s="95"/>
      <c r="AH70" s="770">
        <f>'報告書（事業主控）'!AH70</f>
        <v>0</v>
      </c>
      <c r="AI70" s="771"/>
      <c r="AJ70" s="771"/>
      <c r="AK70" s="772"/>
      <c r="AL70" s="68"/>
      <c r="AM70" s="69"/>
      <c r="AN70" s="770">
        <f>'報告書（事業主控）'!AN70</f>
        <v>0</v>
      </c>
      <c r="AO70" s="771"/>
      <c r="AP70" s="771"/>
      <c r="AQ70" s="771"/>
      <c r="AR70" s="771"/>
      <c r="AS70" s="112"/>
      <c r="AT70" s="83"/>
    </row>
    <row r="71" spans="2:46" ht="18" customHeight="1">
      <c r="B71" s="793"/>
      <c r="C71" s="794"/>
      <c r="D71" s="794"/>
      <c r="E71" s="794"/>
      <c r="F71" s="794"/>
      <c r="G71" s="794"/>
      <c r="H71" s="794"/>
      <c r="I71" s="795"/>
      <c r="J71" s="793"/>
      <c r="K71" s="794"/>
      <c r="L71" s="794"/>
      <c r="M71" s="794"/>
      <c r="N71" s="797"/>
      <c r="O71" s="113">
        <f>'報告書（事業主控）'!O71</f>
        <v>0</v>
      </c>
      <c r="P71" s="114" t="s">
        <v>45</v>
      </c>
      <c r="Q71" s="113">
        <f>'報告書（事業主控）'!Q71</f>
        <v>0</v>
      </c>
      <c r="R71" s="114" t="s">
        <v>46</v>
      </c>
      <c r="S71" s="113">
        <f>'報告書（事業主控）'!S71</f>
        <v>0</v>
      </c>
      <c r="T71" s="799" t="s">
        <v>48</v>
      </c>
      <c r="U71" s="799"/>
      <c r="V71" s="774">
        <f>'報告書（事業主控）'!V71</f>
        <v>0</v>
      </c>
      <c r="W71" s="775"/>
      <c r="X71" s="775"/>
      <c r="Y71" s="775"/>
      <c r="Z71" s="774">
        <f>'報告書（事業主控）'!Z71</f>
        <v>0</v>
      </c>
      <c r="AA71" s="775"/>
      <c r="AB71" s="775"/>
      <c r="AC71" s="775"/>
      <c r="AD71" s="774">
        <f>'報告書（事業主控）'!AD71</f>
        <v>0</v>
      </c>
      <c r="AE71" s="775"/>
      <c r="AF71" s="775"/>
      <c r="AG71" s="775"/>
      <c r="AH71" s="774">
        <f>'報告書（事業主控）'!AH71</f>
        <v>0</v>
      </c>
      <c r="AI71" s="775"/>
      <c r="AJ71" s="775"/>
      <c r="AK71" s="776"/>
      <c r="AL71" s="479">
        <f>'報告書（事業主控）'!AL71</f>
        <v>0</v>
      </c>
      <c r="AM71" s="773"/>
      <c r="AN71" s="767">
        <f>'報告書（事業主控）'!AN71</f>
        <v>0</v>
      </c>
      <c r="AO71" s="768"/>
      <c r="AP71" s="768"/>
      <c r="AQ71" s="768"/>
      <c r="AR71" s="768"/>
      <c r="AS71" s="73"/>
      <c r="AT71" s="83"/>
    </row>
    <row r="72" spans="2:46" ht="18" customHeight="1">
      <c r="B72" s="790">
        <f>'報告書（事業主控）'!B72</f>
        <v>0</v>
      </c>
      <c r="C72" s="791"/>
      <c r="D72" s="791"/>
      <c r="E72" s="791"/>
      <c r="F72" s="791"/>
      <c r="G72" s="791"/>
      <c r="H72" s="791"/>
      <c r="I72" s="792"/>
      <c r="J72" s="790">
        <f>'報告書（事業主控）'!J72</f>
        <v>0</v>
      </c>
      <c r="K72" s="791"/>
      <c r="L72" s="791"/>
      <c r="M72" s="791"/>
      <c r="N72" s="796"/>
      <c r="O72" s="108">
        <f>'報告書（事業主控）'!O72</f>
        <v>0</v>
      </c>
      <c r="P72" s="90" t="s">
        <v>45</v>
      </c>
      <c r="Q72" s="108">
        <f>'報告書（事業主控）'!Q72</f>
        <v>0</v>
      </c>
      <c r="R72" s="90" t="s">
        <v>46</v>
      </c>
      <c r="S72" s="108">
        <f>'報告書（事業主控）'!S72</f>
        <v>0</v>
      </c>
      <c r="T72" s="798" t="s">
        <v>47</v>
      </c>
      <c r="U72" s="798"/>
      <c r="V72" s="800">
        <f>'報告書（事業主控）'!V72</f>
        <v>0</v>
      </c>
      <c r="W72" s="801"/>
      <c r="X72" s="801"/>
      <c r="Y72" s="95"/>
      <c r="Z72" s="68"/>
      <c r="AA72" s="111"/>
      <c r="AB72" s="111"/>
      <c r="AC72" s="95"/>
      <c r="AD72" s="68"/>
      <c r="AE72" s="111"/>
      <c r="AF72" s="111"/>
      <c r="AG72" s="95"/>
      <c r="AH72" s="770">
        <f>'報告書（事業主控）'!AH72</f>
        <v>0</v>
      </c>
      <c r="AI72" s="771"/>
      <c r="AJ72" s="771"/>
      <c r="AK72" s="772"/>
      <c r="AL72" s="68"/>
      <c r="AM72" s="69"/>
      <c r="AN72" s="770">
        <f>'報告書（事業主控）'!AN72</f>
        <v>0</v>
      </c>
      <c r="AO72" s="771"/>
      <c r="AP72" s="771"/>
      <c r="AQ72" s="771"/>
      <c r="AR72" s="771"/>
      <c r="AS72" s="112"/>
      <c r="AT72" s="83"/>
    </row>
    <row r="73" spans="2:46" ht="18" customHeight="1">
      <c r="B73" s="793"/>
      <c r="C73" s="794"/>
      <c r="D73" s="794"/>
      <c r="E73" s="794"/>
      <c r="F73" s="794"/>
      <c r="G73" s="794"/>
      <c r="H73" s="794"/>
      <c r="I73" s="795"/>
      <c r="J73" s="793"/>
      <c r="K73" s="794"/>
      <c r="L73" s="794"/>
      <c r="M73" s="794"/>
      <c r="N73" s="797"/>
      <c r="O73" s="113">
        <f>'報告書（事業主控）'!O73</f>
        <v>0</v>
      </c>
      <c r="P73" s="114" t="s">
        <v>45</v>
      </c>
      <c r="Q73" s="113">
        <f>'報告書（事業主控）'!Q73</f>
        <v>0</v>
      </c>
      <c r="R73" s="114" t="s">
        <v>46</v>
      </c>
      <c r="S73" s="113">
        <f>'報告書（事業主控）'!S73</f>
        <v>0</v>
      </c>
      <c r="T73" s="799" t="s">
        <v>48</v>
      </c>
      <c r="U73" s="799"/>
      <c r="V73" s="774">
        <f>'報告書（事業主控）'!V73</f>
        <v>0</v>
      </c>
      <c r="W73" s="775"/>
      <c r="X73" s="775"/>
      <c r="Y73" s="775"/>
      <c r="Z73" s="774">
        <f>'報告書（事業主控）'!Z73</f>
        <v>0</v>
      </c>
      <c r="AA73" s="775"/>
      <c r="AB73" s="775"/>
      <c r="AC73" s="775"/>
      <c r="AD73" s="774">
        <f>'報告書（事業主控）'!AD73</f>
        <v>0</v>
      </c>
      <c r="AE73" s="775"/>
      <c r="AF73" s="775"/>
      <c r="AG73" s="775"/>
      <c r="AH73" s="774">
        <f>'報告書（事業主控）'!AH73</f>
        <v>0</v>
      </c>
      <c r="AI73" s="775"/>
      <c r="AJ73" s="775"/>
      <c r="AK73" s="776"/>
      <c r="AL73" s="479">
        <f>'報告書（事業主控）'!AL73</f>
        <v>0</v>
      </c>
      <c r="AM73" s="773"/>
      <c r="AN73" s="767">
        <f>'報告書（事業主控）'!AN73</f>
        <v>0</v>
      </c>
      <c r="AO73" s="768"/>
      <c r="AP73" s="768"/>
      <c r="AQ73" s="768"/>
      <c r="AR73" s="768"/>
      <c r="AS73" s="73"/>
      <c r="AT73" s="83"/>
    </row>
    <row r="74" spans="2:46" ht="18" customHeight="1">
      <c r="B74" s="790">
        <f>'報告書（事業主控）'!B74</f>
        <v>0</v>
      </c>
      <c r="C74" s="791"/>
      <c r="D74" s="791"/>
      <c r="E74" s="791"/>
      <c r="F74" s="791"/>
      <c r="G74" s="791"/>
      <c r="H74" s="791"/>
      <c r="I74" s="792"/>
      <c r="J74" s="790">
        <f>'報告書（事業主控）'!J74</f>
        <v>0</v>
      </c>
      <c r="K74" s="791"/>
      <c r="L74" s="791"/>
      <c r="M74" s="791"/>
      <c r="N74" s="796"/>
      <c r="O74" s="108">
        <f>'報告書（事業主控）'!O74</f>
        <v>0</v>
      </c>
      <c r="P74" s="90" t="s">
        <v>45</v>
      </c>
      <c r="Q74" s="108">
        <f>'報告書（事業主控）'!Q74</f>
        <v>0</v>
      </c>
      <c r="R74" s="90" t="s">
        <v>46</v>
      </c>
      <c r="S74" s="108">
        <f>'報告書（事業主控）'!S74</f>
        <v>0</v>
      </c>
      <c r="T74" s="798" t="s">
        <v>47</v>
      </c>
      <c r="U74" s="798"/>
      <c r="V74" s="800">
        <f>'報告書（事業主控）'!V74</f>
        <v>0</v>
      </c>
      <c r="W74" s="801"/>
      <c r="X74" s="801"/>
      <c r="Y74" s="95"/>
      <c r="Z74" s="68"/>
      <c r="AA74" s="111"/>
      <c r="AB74" s="111"/>
      <c r="AC74" s="95"/>
      <c r="AD74" s="68"/>
      <c r="AE74" s="111"/>
      <c r="AF74" s="111"/>
      <c r="AG74" s="95"/>
      <c r="AH74" s="770">
        <f>'報告書（事業主控）'!AH74</f>
        <v>0</v>
      </c>
      <c r="AI74" s="771"/>
      <c r="AJ74" s="771"/>
      <c r="AK74" s="772"/>
      <c r="AL74" s="68"/>
      <c r="AM74" s="69"/>
      <c r="AN74" s="770">
        <f>'報告書（事業主控）'!AN74</f>
        <v>0</v>
      </c>
      <c r="AO74" s="771"/>
      <c r="AP74" s="771"/>
      <c r="AQ74" s="771"/>
      <c r="AR74" s="771"/>
      <c r="AS74" s="112"/>
      <c r="AT74" s="83"/>
    </row>
    <row r="75" spans="2:46" ht="18" customHeight="1">
      <c r="B75" s="793"/>
      <c r="C75" s="794"/>
      <c r="D75" s="794"/>
      <c r="E75" s="794"/>
      <c r="F75" s="794"/>
      <c r="G75" s="794"/>
      <c r="H75" s="794"/>
      <c r="I75" s="795"/>
      <c r="J75" s="793"/>
      <c r="K75" s="794"/>
      <c r="L75" s="794"/>
      <c r="M75" s="794"/>
      <c r="N75" s="797"/>
      <c r="O75" s="113">
        <f>'報告書（事業主控）'!O75</f>
        <v>0</v>
      </c>
      <c r="P75" s="114" t="s">
        <v>45</v>
      </c>
      <c r="Q75" s="113">
        <f>'報告書（事業主控）'!Q75</f>
        <v>0</v>
      </c>
      <c r="R75" s="114" t="s">
        <v>46</v>
      </c>
      <c r="S75" s="113">
        <f>'報告書（事業主控）'!S75</f>
        <v>0</v>
      </c>
      <c r="T75" s="799" t="s">
        <v>48</v>
      </c>
      <c r="U75" s="799"/>
      <c r="V75" s="774">
        <f>'報告書（事業主控）'!V75</f>
        <v>0</v>
      </c>
      <c r="W75" s="775"/>
      <c r="X75" s="775"/>
      <c r="Y75" s="775"/>
      <c r="Z75" s="774">
        <f>'報告書（事業主控）'!Z75</f>
        <v>0</v>
      </c>
      <c r="AA75" s="775"/>
      <c r="AB75" s="775"/>
      <c r="AC75" s="775"/>
      <c r="AD75" s="774">
        <f>'報告書（事業主控）'!AD75</f>
        <v>0</v>
      </c>
      <c r="AE75" s="775"/>
      <c r="AF75" s="775"/>
      <c r="AG75" s="775"/>
      <c r="AH75" s="774">
        <f>'報告書（事業主控）'!AH75</f>
        <v>0</v>
      </c>
      <c r="AI75" s="775"/>
      <c r="AJ75" s="775"/>
      <c r="AK75" s="776"/>
      <c r="AL75" s="479">
        <f>'報告書（事業主控）'!AL75</f>
        <v>0</v>
      </c>
      <c r="AM75" s="773"/>
      <c r="AN75" s="767">
        <f>'報告書（事業主控）'!AN75</f>
        <v>0</v>
      </c>
      <c r="AO75" s="768"/>
      <c r="AP75" s="768"/>
      <c r="AQ75" s="768"/>
      <c r="AR75" s="768"/>
      <c r="AS75" s="73"/>
      <c r="AT75" s="83"/>
    </row>
    <row r="76" spans="2:46" ht="18" customHeight="1">
      <c r="B76" s="790">
        <f>'報告書（事業主控）'!B76</f>
        <v>0</v>
      </c>
      <c r="C76" s="791"/>
      <c r="D76" s="791"/>
      <c r="E76" s="791"/>
      <c r="F76" s="791"/>
      <c r="G76" s="791"/>
      <c r="H76" s="791"/>
      <c r="I76" s="792"/>
      <c r="J76" s="790">
        <f>'報告書（事業主控）'!J76</f>
        <v>0</v>
      </c>
      <c r="K76" s="791"/>
      <c r="L76" s="791"/>
      <c r="M76" s="791"/>
      <c r="N76" s="796"/>
      <c r="O76" s="108">
        <f>'報告書（事業主控）'!O76</f>
        <v>0</v>
      </c>
      <c r="P76" s="90" t="s">
        <v>45</v>
      </c>
      <c r="Q76" s="108">
        <f>'報告書（事業主控）'!Q76</f>
        <v>0</v>
      </c>
      <c r="R76" s="90" t="s">
        <v>46</v>
      </c>
      <c r="S76" s="108">
        <f>'報告書（事業主控）'!S76</f>
        <v>0</v>
      </c>
      <c r="T76" s="798" t="s">
        <v>47</v>
      </c>
      <c r="U76" s="798"/>
      <c r="V76" s="800">
        <f>'報告書（事業主控）'!V76</f>
        <v>0</v>
      </c>
      <c r="W76" s="801"/>
      <c r="X76" s="801"/>
      <c r="Y76" s="95"/>
      <c r="Z76" s="68"/>
      <c r="AA76" s="111"/>
      <c r="AB76" s="111"/>
      <c r="AC76" s="95"/>
      <c r="AD76" s="68"/>
      <c r="AE76" s="111"/>
      <c r="AF76" s="111"/>
      <c r="AG76" s="95"/>
      <c r="AH76" s="770">
        <f>'報告書（事業主控）'!AH76</f>
        <v>0</v>
      </c>
      <c r="AI76" s="771"/>
      <c r="AJ76" s="771"/>
      <c r="AK76" s="772"/>
      <c r="AL76" s="68"/>
      <c r="AM76" s="69"/>
      <c r="AN76" s="770">
        <f>'報告書（事業主控）'!AN76</f>
        <v>0</v>
      </c>
      <c r="AO76" s="771"/>
      <c r="AP76" s="771"/>
      <c r="AQ76" s="771"/>
      <c r="AR76" s="771"/>
      <c r="AS76" s="112"/>
      <c r="AT76" s="83"/>
    </row>
    <row r="77" spans="2:46" ht="18" customHeight="1">
      <c r="B77" s="793"/>
      <c r="C77" s="794"/>
      <c r="D77" s="794"/>
      <c r="E77" s="794"/>
      <c r="F77" s="794"/>
      <c r="G77" s="794"/>
      <c r="H77" s="794"/>
      <c r="I77" s="795"/>
      <c r="J77" s="793"/>
      <c r="K77" s="794"/>
      <c r="L77" s="794"/>
      <c r="M77" s="794"/>
      <c r="N77" s="797"/>
      <c r="O77" s="113">
        <f>'報告書（事業主控）'!O77</f>
        <v>0</v>
      </c>
      <c r="P77" s="114" t="s">
        <v>45</v>
      </c>
      <c r="Q77" s="113">
        <f>'報告書（事業主控）'!Q77</f>
        <v>0</v>
      </c>
      <c r="R77" s="114" t="s">
        <v>46</v>
      </c>
      <c r="S77" s="113">
        <f>'報告書（事業主控）'!S77</f>
        <v>0</v>
      </c>
      <c r="T77" s="799" t="s">
        <v>48</v>
      </c>
      <c r="U77" s="799"/>
      <c r="V77" s="774">
        <f>'報告書（事業主控）'!V77</f>
        <v>0</v>
      </c>
      <c r="W77" s="775"/>
      <c r="X77" s="775"/>
      <c r="Y77" s="775"/>
      <c r="Z77" s="774">
        <f>'報告書（事業主控）'!Z77</f>
        <v>0</v>
      </c>
      <c r="AA77" s="775"/>
      <c r="AB77" s="775"/>
      <c r="AC77" s="775"/>
      <c r="AD77" s="774">
        <f>'報告書（事業主控）'!AD77</f>
        <v>0</v>
      </c>
      <c r="AE77" s="775"/>
      <c r="AF77" s="775"/>
      <c r="AG77" s="775"/>
      <c r="AH77" s="774">
        <f>'報告書（事業主控）'!AH77</f>
        <v>0</v>
      </c>
      <c r="AI77" s="775"/>
      <c r="AJ77" s="775"/>
      <c r="AK77" s="776"/>
      <c r="AL77" s="479">
        <f>'報告書（事業主控）'!AL77</f>
        <v>0</v>
      </c>
      <c r="AM77" s="773"/>
      <c r="AN77" s="767">
        <f>'報告書（事業主控）'!AN77</f>
        <v>0</v>
      </c>
      <c r="AO77" s="768"/>
      <c r="AP77" s="768"/>
      <c r="AQ77" s="768"/>
      <c r="AR77" s="768"/>
      <c r="AS77" s="73"/>
      <c r="AT77" s="83"/>
    </row>
    <row r="78" spans="2:46" ht="18" customHeight="1">
      <c r="B78" s="501" t="s">
        <v>113</v>
      </c>
      <c r="C78" s="502"/>
      <c r="D78" s="502"/>
      <c r="E78" s="503"/>
      <c r="F78" s="781">
        <f>'報告書（事業主控）'!F78</f>
        <v>0</v>
      </c>
      <c r="G78" s="782"/>
      <c r="H78" s="782"/>
      <c r="I78" s="782"/>
      <c r="J78" s="782"/>
      <c r="K78" s="782"/>
      <c r="L78" s="782"/>
      <c r="M78" s="782"/>
      <c r="N78" s="783"/>
      <c r="O78" s="875" t="s">
        <v>60</v>
      </c>
      <c r="P78" s="876"/>
      <c r="Q78" s="876"/>
      <c r="R78" s="876"/>
      <c r="S78" s="876"/>
      <c r="T78" s="876"/>
      <c r="U78" s="877"/>
      <c r="V78" s="770">
        <f>'報告書（事業主控）'!V78</f>
        <v>0</v>
      </c>
      <c r="W78" s="771"/>
      <c r="X78" s="771"/>
      <c r="Y78" s="772"/>
      <c r="Z78" s="68"/>
      <c r="AA78" s="111"/>
      <c r="AB78" s="111"/>
      <c r="AC78" s="95"/>
      <c r="AD78" s="68"/>
      <c r="AE78" s="111"/>
      <c r="AF78" s="111"/>
      <c r="AG78" s="95"/>
      <c r="AH78" s="770">
        <f>'報告書（事業主控）'!AH78</f>
        <v>0</v>
      </c>
      <c r="AI78" s="771"/>
      <c r="AJ78" s="771"/>
      <c r="AK78" s="772"/>
      <c r="AL78" s="68"/>
      <c r="AM78" s="69"/>
      <c r="AN78" s="770">
        <f>'報告書（事業主控）'!AN78</f>
        <v>0</v>
      </c>
      <c r="AO78" s="771"/>
      <c r="AP78" s="771"/>
      <c r="AQ78" s="771"/>
      <c r="AR78" s="771"/>
      <c r="AS78" s="112"/>
      <c r="AT78" s="83"/>
    </row>
    <row r="79" spans="2:46" ht="18" customHeight="1">
      <c r="B79" s="504"/>
      <c r="C79" s="505"/>
      <c r="D79" s="505"/>
      <c r="E79" s="506"/>
      <c r="F79" s="784"/>
      <c r="G79" s="785"/>
      <c r="H79" s="785"/>
      <c r="I79" s="785"/>
      <c r="J79" s="785"/>
      <c r="K79" s="785"/>
      <c r="L79" s="785"/>
      <c r="M79" s="785"/>
      <c r="N79" s="786"/>
      <c r="O79" s="878"/>
      <c r="P79" s="879"/>
      <c r="Q79" s="879"/>
      <c r="R79" s="879"/>
      <c r="S79" s="879"/>
      <c r="T79" s="879"/>
      <c r="U79" s="880"/>
      <c r="V79" s="471">
        <f>'報告書（事業主控）'!V79</f>
        <v>0</v>
      </c>
      <c r="W79" s="723"/>
      <c r="X79" s="723"/>
      <c r="Y79" s="726"/>
      <c r="Z79" s="471">
        <f>'報告書（事業主控）'!Z79</f>
        <v>0</v>
      </c>
      <c r="AA79" s="724"/>
      <c r="AB79" s="724"/>
      <c r="AC79" s="725"/>
      <c r="AD79" s="471">
        <f>'報告書（事業主控）'!AD79</f>
        <v>0</v>
      </c>
      <c r="AE79" s="724"/>
      <c r="AF79" s="724"/>
      <c r="AG79" s="725"/>
      <c r="AH79" s="471">
        <f>'報告書（事業主控）'!AH79</f>
        <v>0</v>
      </c>
      <c r="AI79" s="472"/>
      <c r="AJ79" s="472"/>
      <c r="AK79" s="472"/>
      <c r="AL79" s="309"/>
      <c r="AM79" s="310"/>
      <c r="AN79" s="471">
        <f>'報告書（事業主控）'!AN79</f>
        <v>0</v>
      </c>
      <c r="AO79" s="723"/>
      <c r="AP79" s="723"/>
      <c r="AQ79" s="723"/>
      <c r="AR79" s="723"/>
      <c r="AS79" s="299"/>
      <c r="AT79" s="83"/>
    </row>
    <row r="80" spans="2:46" ht="18" customHeight="1">
      <c r="B80" s="507"/>
      <c r="C80" s="508"/>
      <c r="D80" s="508"/>
      <c r="E80" s="509"/>
      <c r="F80" s="787"/>
      <c r="G80" s="788"/>
      <c r="H80" s="788"/>
      <c r="I80" s="788"/>
      <c r="J80" s="788"/>
      <c r="K80" s="788"/>
      <c r="L80" s="788"/>
      <c r="M80" s="788"/>
      <c r="N80" s="789"/>
      <c r="O80" s="881"/>
      <c r="P80" s="882"/>
      <c r="Q80" s="882"/>
      <c r="R80" s="882"/>
      <c r="S80" s="882"/>
      <c r="T80" s="882"/>
      <c r="U80" s="883"/>
      <c r="V80" s="767">
        <f>'報告書（事業主控）'!V80</f>
        <v>0</v>
      </c>
      <c r="W80" s="768"/>
      <c r="X80" s="768"/>
      <c r="Y80" s="769"/>
      <c r="Z80" s="767">
        <f>'報告書（事業主控）'!Z80</f>
        <v>0</v>
      </c>
      <c r="AA80" s="768"/>
      <c r="AB80" s="768"/>
      <c r="AC80" s="769"/>
      <c r="AD80" s="767">
        <f>'報告書（事業主控）'!AD80</f>
        <v>0</v>
      </c>
      <c r="AE80" s="768"/>
      <c r="AF80" s="768"/>
      <c r="AG80" s="769"/>
      <c r="AH80" s="767">
        <f>'報告書（事業主控）'!AH80</f>
        <v>0</v>
      </c>
      <c r="AI80" s="768"/>
      <c r="AJ80" s="768"/>
      <c r="AK80" s="769"/>
      <c r="AL80" s="72"/>
      <c r="AM80" s="73"/>
      <c r="AN80" s="767">
        <f>'報告書（事業主控）'!AN80</f>
        <v>0</v>
      </c>
      <c r="AO80" s="768"/>
      <c r="AP80" s="768"/>
      <c r="AQ80" s="768"/>
      <c r="AR80" s="768"/>
      <c r="AS80" s="73"/>
      <c r="AT80" s="83"/>
    </row>
    <row r="81" spans="2:46" ht="18" customHeight="1">
      <c r="AN81" s="766">
        <f>'報告書（事業主控）'!AN81</f>
        <v>0</v>
      </c>
      <c r="AO81" s="766"/>
      <c r="AP81" s="766"/>
      <c r="AQ81" s="766"/>
      <c r="AR81" s="766"/>
      <c r="AS81" s="83"/>
      <c r="AT81" s="83"/>
    </row>
    <row r="82" spans="2:46" ht="31.5" customHeight="1">
      <c r="AN82" s="130"/>
      <c r="AO82" s="130"/>
      <c r="AP82" s="130"/>
      <c r="AQ82" s="130"/>
      <c r="AR82" s="130"/>
      <c r="AS82" s="83"/>
      <c r="AT82" s="83"/>
    </row>
    <row r="83" spans="2:46" ht="7.5" customHeight="1">
      <c r="X83" s="82"/>
      <c r="Y83" s="82"/>
      <c r="Z83" s="83"/>
      <c r="AA83" s="83"/>
      <c r="AB83" s="83"/>
      <c r="AC83" s="83"/>
      <c r="AD83" s="83"/>
      <c r="AE83" s="83"/>
      <c r="AF83" s="83"/>
      <c r="AG83" s="83"/>
      <c r="AH83" s="83"/>
      <c r="AI83" s="83"/>
      <c r="AJ83" s="83"/>
      <c r="AK83" s="83"/>
      <c r="AL83" s="83"/>
      <c r="AM83" s="83"/>
      <c r="AN83" s="83"/>
      <c r="AO83" s="83"/>
      <c r="AP83" s="83"/>
      <c r="AQ83" s="83"/>
      <c r="AR83" s="83"/>
      <c r="AS83" s="83"/>
    </row>
    <row r="84" spans="2:46" ht="10.5" customHeight="1">
      <c r="X84" s="82"/>
      <c r="Y84" s="82"/>
      <c r="Z84" s="83"/>
      <c r="AA84" s="83"/>
      <c r="AB84" s="83"/>
      <c r="AC84" s="83"/>
      <c r="AD84" s="83"/>
      <c r="AE84" s="83"/>
      <c r="AF84" s="83"/>
      <c r="AG84" s="83"/>
      <c r="AH84" s="83"/>
      <c r="AI84" s="83"/>
      <c r="AJ84" s="83"/>
      <c r="AK84" s="83"/>
      <c r="AL84" s="83"/>
      <c r="AM84" s="83"/>
      <c r="AN84" s="83"/>
      <c r="AO84" s="83"/>
      <c r="AP84" s="83"/>
      <c r="AQ84" s="83"/>
      <c r="AR84" s="83"/>
      <c r="AS84" s="83"/>
    </row>
    <row r="85" spans="2:46" ht="5.25" customHeight="1">
      <c r="X85" s="82"/>
      <c r="Y85" s="82"/>
      <c r="Z85" s="83"/>
      <c r="AA85" s="83"/>
      <c r="AB85" s="83"/>
      <c r="AC85" s="83"/>
      <c r="AD85" s="83"/>
      <c r="AE85" s="83"/>
      <c r="AF85" s="83"/>
      <c r="AG85" s="83"/>
      <c r="AH85" s="83"/>
      <c r="AI85" s="83"/>
      <c r="AJ85" s="83"/>
      <c r="AK85" s="83"/>
      <c r="AL85" s="83"/>
      <c r="AM85" s="83"/>
      <c r="AN85" s="83"/>
      <c r="AO85" s="83"/>
      <c r="AP85" s="83"/>
      <c r="AQ85" s="83"/>
      <c r="AR85" s="83"/>
      <c r="AS85" s="83"/>
    </row>
    <row r="86" spans="2:46" ht="5.25" customHeight="1">
      <c r="X86" s="82"/>
      <c r="Y86" s="82"/>
      <c r="Z86" s="83"/>
      <c r="AA86" s="83"/>
      <c r="AB86" s="83"/>
      <c r="AC86" s="83"/>
      <c r="AD86" s="83"/>
      <c r="AE86" s="83"/>
      <c r="AF86" s="83"/>
      <c r="AG86" s="83"/>
      <c r="AH86" s="83"/>
      <c r="AI86" s="83"/>
      <c r="AJ86" s="83"/>
      <c r="AK86" s="83"/>
      <c r="AL86" s="83"/>
      <c r="AM86" s="83"/>
      <c r="AN86" s="83"/>
      <c r="AO86" s="83"/>
      <c r="AP86" s="83"/>
      <c r="AQ86" s="83"/>
      <c r="AR86" s="83"/>
      <c r="AS86" s="83"/>
    </row>
    <row r="87" spans="2:46" ht="5.25" customHeight="1">
      <c r="X87" s="82"/>
      <c r="Y87" s="82"/>
      <c r="Z87" s="83"/>
      <c r="AA87" s="83"/>
      <c r="AB87" s="83"/>
      <c r="AC87" s="83"/>
      <c r="AD87" s="83"/>
      <c r="AE87" s="83"/>
      <c r="AF87" s="83"/>
      <c r="AG87" s="83"/>
      <c r="AH87" s="83"/>
      <c r="AI87" s="83"/>
      <c r="AJ87" s="83"/>
      <c r="AK87" s="83"/>
      <c r="AL87" s="83"/>
      <c r="AM87" s="83"/>
      <c r="AN87" s="83"/>
      <c r="AO87" s="83"/>
      <c r="AP87" s="83"/>
      <c r="AQ87" s="83"/>
      <c r="AR87" s="83"/>
      <c r="AS87" s="83"/>
    </row>
    <row r="88" spans="2:46" ht="5.25" customHeight="1">
      <c r="X88" s="82"/>
      <c r="Y88" s="82"/>
      <c r="Z88" s="83"/>
      <c r="AA88" s="83"/>
      <c r="AB88" s="83"/>
      <c r="AC88" s="83"/>
      <c r="AD88" s="83"/>
      <c r="AE88" s="83"/>
      <c r="AF88" s="83"/>
      <c r="AG88" s="83"/>
      <c r="AH88" s="83"/>
      <c r="AI88" s="83"/>
      <c r="AJ88" s="83"/>
      <c r="AK88" s="83"/>
      <c r="AL88" s="83"/>
      <c r="AM88" s="83"/>
      <c r="AN88" s="83"/>
      <c r="AO88" s="83"/>
      <c r="AP88" s="83"/>
      <c r="AQ88" s="83"/>
      <c r="AR88" s="83"/>
      <c r="AS88" s="83"/>
    </row>
    <row r="89" spans="2:46" ht="17.25" customHeight="1">
      <c r="B89" s="84" t="s">
        <v>50</v>
      </c>
      <c r="L89" s="83"/>
      <c r="M89" s="83"/>
      <c r="N89" s="83"/>
      <c r="O89" s="83"/>
      <c r="P89" s="83"/>
      <c r="Q89" s="83"/>
      <c r="R89" s="83"/>
      <c r="S89" s="85"/>
      <c r="T89" s="85"/>
      <c r="U89" s="85"/>
      <c r="V89" s="85"/>
      <c r="W89" s="85"/>
      <c r="X89" s="83"/>
      <c r="Y89" s="83"/>
      <c r="Z89" s="83"/>
      <c r="AA89" s="83"/>
      <c r="AB89" s="83"/>
      <c r="AC89" s="83"/>
      <c r="AL89" s="86"/>
      <c r="AM89" s="86"/>
      <c r="AN89" s="86"/>
      <c r="AO89" s="86"/>
    </row>
    <row r="90" spans="2:46" ht="12.75" customHeight="1">
      <c r="L90" s="83"/>
      <c r="M90" s="87"/>
      <c r="N90" s="87"/>
      <c r="O90" s="87"/>
      <c r="P90" s="87"/>
      <c r="Q90" s="87"/>
      <c r="R90" s="87"/>
      <c r="S90" s="87"/>
      <c r="T90" s="88"/>
      <c r="U90" s="88"/>
      <c r="V90" s="88"/>
      <c r="W90" s="88"/>
      <c r="X90" s="88"/>
      <c r="Y90" s="88"/>
      <c r="Z90" s="88"/>
      <c r="AA90" s="87"/>
      <c r="AB90" s="87"/>
      <c r="AC90" s="87"/>
      <c r="AL90" s="86"/>
      <c r="AM90" s="947" t="s">
        <v>303</v>
      </c>
      <c r="AN90" s="948"/>
      <c r="AO90" s="948"/>
      <c r="AP90" s="949"/>
    </row>
    <row r="91" spans="2:46" ht="12.75" customHeight="1">
      <c r="L91" s="83"/>
      <c r="M91" s="87"/>
      <c r="N91" s="87"/>
      <c r="O91" s="87"/>
      <c r="P91" s="87"/>
      <c r="Q91" s="87"/>
      <c r="R91" s="87"/>
      <c r="S91" s="87"/>
      <c r="T91" s="88"/>
      <c r="U91" s="88"/>
      <c r="V91" s="88"/>
      <c r="W91" s="88"/>
      <c r="X91" s="88"/>
      <c r="Y91" s="88"/>
      <c r="Z91" s="88"/>
      <c r="AA91" s="87"/>
      <c r="AB91" s="87"/>
      <c r="AC91" s="87"/>
      <c r="AL91" s="86"/>
      <c r="AM91" s="950"/>
      <c r="AN91" s="951"/>
      <c r="AO91" s="951"/>
      <c r="AP91" s="952"/>
    </row>
    <row r="92" spans="2:46" ht="12.75" customHeight="1">
      <c r="L92" s="83"/>
      <c r="M92" s="87"/>
      <c r="N92" s="87"/>
      <c r="O92" s="87"/>
      <c r="P92" s="87"/>
      <c r="Q92" s="87"/>
      <c r="R92" s="87"/>
      <c r="S92" s="87"/>
      <c r="T92" s="87"/>
      <c r="U92" s="87"/>
      <c r="V92" s="87"/>
      <c r="W92" s="87"/>
      <c r="X92" s="87"/>
      <c r="Y92" s="87"/>
      <c r="Z92" s="87"/>
      <c r="AA92" s="87"/>
      <c r="AB92" s="87"/>
      <c r="AC92" s="87"/>
      <c r="AL92" s="86"/>
      <c r="AM92" s="86"/>
      <c r="AN92" s="355"/>
      <c r="AO92" s="355"/>
    </row>
    <row r="93" spans="2:46" ht="6" customHeight="1">
      <c r="L93" s="83"/>
      <c r="M93" s="87"/>
      <c r="N93" s="87"/>
      <c r="O93" s="87"/>
      <c r="P93" s="87"/>
      <c r="Q93" s="87"/>
      <c r="R93" s="87"/>
      <c r="S93" s="87"/>
      <c r="T93" s="87"/>
      <c r="U93" s="87"/>
      <c r="V93" s="87"/>
      <c r="W93" s="87"/>
      <c r="X93" s="87"/>
      <c r="Y93" s="87"/>
      <c r="Z93" s="87"/>
      <c r="AA93" s="87"/>
      <c r="AB93" s="87"/>
      <c r="AC93" s="87"/>
      <c r="AL93" s="86"/>
      <c r="AM93" s="86"/>
    </row>
    <row r="94" spans="2:46" ht="12.75" customHeight="1">
      <c r="B94" s="818" t="s">
        <v>2</v>
      </c>
      <c r="C94" s="819"/>
      <c r="D94" s="819"/>
      <c r="E94" s="819"/>
      <c r="F94" s="819"/>
      <c r="G94" s="819"/>
      <c r="H94" s="819"/>
      <c r="I94" s="819"/>
      <c r="J94" s="841" t="s">
        <v>10</v>
      </c>
      <c r="K94" s="841"/>
      <c r="L94" s="89" t="s">
        <v>3</v>
      </c>
      <c r="M94" s="841" t="s">
        <v>11</v>
      </c>
      <c r="N94" s="841"/>
      <c r="O94" s="847" t="s">
        <v>12</v>
      </c>
      <c r="P94" s="841"/>
      <c r="Q94" s="841"/>
      <c r="R94" s="841"/>
      <c r="S94" s="841"/>
      <c r="T94" s="841"/>
      <c r="U94" s="841" t="s">
        <v>13</v>
      </c>
      <c r="V94" s="841"/>
      <c r="W94" s="841"/>
      <c r="X94" s="83"/>
      <c r="Y94" s="83"/>
      <c r="Z94" s="83"/>
      <c r="AA94" s="83"/>
      <c r="AB94" s="83"/>
      <c r="AC94" s="83"/>
      <c r="AD94" s="90"/>
      <c r="AE94" s="90"/>
      <c r="AF94" s="90"/>
      <c r="AG94" s="90"/>
      <c r="AH94" s="90"/>
      <c r="AI94" s="90"/>
      <c r="AJ94" s="90"/>
      <c r="AK94" s="83"/>
      <c r="AL94" s="594">
        <f ca="1">$AL$9</f>
        <v>10</v>
      </c>
      <c r="AM94" s="595"/>
      <c r="AN94" s="600" t="s">
        <v>4</v>
      </c>
      <c r="AO94" s="600"/>
      <c r="AP94" s="595">
        <v>3</v>
      </c>
      <c r="AQ94" s="595"/>
      <c r="AR94" s="600" t="s">
        <v>5</v>
      </c>
      <c r="AS94" s="615"/>
      <c r="AT94" s="83"/>
    </row>
    <row r="95" spans="2:46" ht="13.5" customHeight="1">
      <c r="B95" s="819"/>
      <c r="C95" s="819"/>
      <c r="D95" s="819"/>
      <c r="E95" s="819"/>
      <c r="F95" s="819"/>
      <c r="G95" s="819"/>
      <c r="H95" s="819"/>
      <c r="I95" s="819"/>
      <c r="J95" s="609" t="str">
        <f>$J$10</f>
        <v>2</v>
      </c>
      <c r="K95" s="547" t="str">
        <f>$K$10</f>
        <v>5</v>
      </c>
      <c r="L95" s="611" t="str">
        <f>$L$10</f>
        <v>1</v>
      </c>
      <c r="M95" s="550" t="str">
        <f>$M$10</f>
        <v>0</v>
      </c>
      <c r="N95" s="547" t="str">
        <f>$N$10</f>
        <v>4</v>
      </c>
      <c r="O95" s="550" t="str">
        <f>$O$10</f>
        <v>9</v>
      </c>
      <c r="P95" s="544" t="str">
        <f>$P$10</f>
        <v>3</v>
      </c>
      <c r="Q95" s="544" t="str">
        <f>$Q$10</f>
        <v>7</v>
      </c>
      <c r="R95" s="544" t="str">
        <f>$R$10</f>
        <v>0</v>
      </c>
      <c r="S95" s="544" t="str">
        <f>$S$10</f>
        <v>2</v>
      </c>
      <c r="T95" s="547" t="str">
        <f>$T$10</f>
        <v>5</v>
      </c>
      <c r="U95" s="550">
        <f>$U$10</f>
        <v>0</v>
      </c>
      <c r="V95" s="544">
        <f>$V$10</f>
        <v>0</v>
      </c>
      <c r="W95" s="547">
        <f>$W$10</f>
        <v>0</v>
      </c>
      <c r="X95" s="83"/>
      <c r="Y95" s="83"/>
      <c r="Z95" s="83"/>
      <c r="AA95" s="83"/>
      <c r="AB95" s="83"/>
      <c r="AC95" s="83"/>
      <c r="AD95" s="90"/>
      <c r="AE95" s="90"/>
      <c r="AF95" s="90"/>
      <c r="AG95" s="90"/>
      <c r="AH95" s="90"/>
      <c r="AI95" s="90"/>
      <c r="AJ95" s="90"/>
      <c r="AK95" s="83"/>
      <c r="AL95" s="596"/>
      <c r="AM95" s="597"/>
      <c r="AN95" s="601"/>
      <c r="AO95" s="601"/>
      <c r="AP95" s="597"/>
      <c r="AQ95" s="597"/>
      <c r="AR95" s="601"/>
      <c r="AS95" s="616"/>
      <c r="AT95" s="83"/>
    </row>
    <row r="96" spans="2:46" ht="9" customHeight="1">
      <c r="B96" s="819"/>
      <c r="C96" s="819"/>
      <c r="D96" s="819"/>
      <c r="E96" s="819"/>
      <c r="F96" s="819"/>
      <c r="G96" s="819"/>
      <c r="H96" s="819"/>
      <c r="I96" s="819"/>
      <c r="J96" s="610"/>
      <c r="K96" s="548"/>
      <c r="L96" s="612"/>
      <c r="M96" s="551"/>
      <c r="N96" s="548"/>
      <c r="O96" s="551"/>
      <c r="P96" s="545"/>
      <c r="Q96" s="545"/>
      <c r="R96" s="545"/>
      <c r="S96" s="545"/>
      <c r="T96" s="548"/>
      <c r="U96" s="551"/>
      <c r="V96" s="545"/>
      <c r="W96" s="548"/>
      <c r="X96" s="83"/>
      <c r="Y96" s="83"/>
      <c r="Z96" s="83"/>
      <c r="AA96" s="83"/>
      <c r="AB96" s="83"/>
      <c r="AC96" s="83"/>
      <c r="AD96" s="90"/>
      <c r="AE96" s="90"/>
      <c r="AF96" s="90"/>
      <c r="AG96" s="90"/>
      <c r="AH96" s="90"/>
      <c r="AI96" s="90"/>
      <c r="AJ96" s="90"/>
      <c r="AK96" s="83"/>
      <c r="AL96" s="598"/>
      <c r="AM96" s="599"/>
      <c r="AN96" s="602"/>
      <c r="AO96" s="602"/>
      <c r="AP96" s="599"/>
      <c r="AQ96" s="599"/>
      <c r="AR96" s="602"/>
      <c r="AS96" s="617"/>
      <c r="AT96" s="83"/>
    </row>
    <row r="97" spans="2:46" ht="6" customHeight="1">
      <c r="B97" s="820"/>
      <c r="C97" s="820"/>
      <c r="D97" s="820"/>
      <c r="E97" s="820"/>
      <c r="F97" s="820"/>
      <c r="G97" s="820"/>
      <c r="H97" s="820"/>
      <c r="I97" s="820"/>
      <c r="J97" s="610"/>
      <c r="K97" s="549"/>
      <c r="L97" s="613"/>
      <c r="M97" s="552"/>
      <c r="N97" s="549"/>
      <c r="O97" s="552"/>
      <c r="P97" s="546"/>
      <c r="Q97" s="546"/>
      <c r="R97" s="546"/>
      <c r="S97" s="546"/>
      <c r="T97" s="549"/>
      <c r="U97" s="552"/>
      <c r="V97" s="546"/>
      <c r="W97" s="549"/>
      <c r="X97" s="83"/>
      <c r="Y97" s="83"/>
      <c r="Z97" s="83"/>
      <c r="AA97" s="83"/>
      <c r="AB97" s="83"/>
      <c r="AC97" s="83"/>
      <c r="AD97" s="83"/>
      <c r="AE97" s="83"/>
      <c r="AF97" s="83"/>
      <c r="AG97" s="83"/>
      <c r="AH97" s="83"/>
      <c r="AI97" s="83"/>
      <c r="AJ97" s="83"/>
      <c r="AK97" s="83"/>
      <c r="AT97" s="83"/>
    </row>
    <row r="98" spans="2:46" ht="15" customHeight="1">
      <c r="B98" s="802" t="s">
        <v>51</v>
      </c>
      <c r="C98" s="803"/>
      <c r="D98" s="803"/>
      <c r="E98" s="803"/>
      <c r="F98" s="803"/>
      <c r="G98" s="803"/>
      <c r="H98" s="803"/>
      <c r="I98" s="804"/>
      <c r="J98" s="802" t="s">
        <v>6</v>
      </c>
      <c r="K98" s="803"/>
      <c r="L98" s="803"/>
      <c r="M98" s="803"/>
      <c r="N98" s="811"/>
      <c r="O98" s="814" t="s">
        <v>52</v>
      </c>
      <c r="P98" s="803"/>
      <c r="Q98" s="803"/>
      <c r="R98" s="803"/>
      <c r="S98" s="803"/>
      <c r="T98" s="803"/>
      <c r="U98" s="804"/>
      <c r="V98" s="91" t="s">
        <v>53</v>
      </c>
      <c r="W98" s="92"/>
      <c r="X98" s="92"/>
      <c r="Y98" s="817" t="s">
        <v>54</v>
      </c>
      <c r="Z98" s="817"/>
      <c r="AA98" s="817"/>
      <c r="AB98" s="817"/>
      <c r="AC98" s="817"/>
      <c r="AD98" s="817"/>
      <c r="AE98" s="817"/>
      <c r="AF98" s="817"/>
      <c r="AG98" s="817"/>
      <c r="AH98" s="817"/>
      <c r="AI98" s="92"/>
      <c r="AJ98" s="92"/>
      <c r="AK98" s="93"/>
      <c r="AL98" s="554" t="s">
        <v>55</v>
      </c>
      <c r="AM98" s="554"/>
      <c r="AN98" s="867" t="s">
        <v>59</v>
      </c>
      <c r="AO98" s="867"/>
      <c r="AP98" s="867"/>
      <c r="AQ98" s="867"/>
      <c r="AR98" s="867"/>
      <c r="AS98" s="868"/>
      <c r="AT98" s="83"/>
    </row>
    <row r="99" spans="2:46" ht="13.5" customHeight="1">
      <c r="B99" s="805"/>
      <c r="C99" s="806"/>
      <c r="D99" s="806"/>
      <c r="E99" s="806"/>
      <c r="F99" s="806"/>
      <c r="G99" s="806"/>
      <c r="H99" s="806"/>
      <c r="I99" s="807"/>
      <c r="J99" s="805"/>
      <c r="K99" s="806"/>
      <c r="L99" s="806"/>
      <c r="M99" s="806"/>
      <c r="N99" s="812"/>
      <c r="O99" s="815"/>
      <c r="P99" s="806"/>
      <c r="Q99" s="806"/>
      <c r="R99" s="806"/>
      <c r="S99" s="806"/>
      <c r="T99" s="806"/>
      <c r="U99" s="807"/>
      <c r="V99" s="821" t="s">
        <v>7</v>
      </c>
      <c r="W99" s="822"/>
      <c r="X99" s="822"/>
      <c r="Y99" s="823"/>
      <c r="Z99" s="827" t="s">
        <v>16</v>
      </c>
      <c r="AA99" s="828"/>
      <c r="AB99" s="828"/>
      <c r="AC99" s="829"/>
      <c r="AD99" s="833" t="s">
        <v>17</v>
      </c>
      <c r="AE99" s="834"/>
      <c r="AF99" s="834"/>
      <c r="AG99" s="835"/>
      <c r="AH99" s="839" t="s">
        <v>114</v>
      </c>
      <c r="AI99" s="600"/>
      <c r="AJ99" s="600"/>
      <c r="AK99" s="615"/>
      <c r="AL99" s="777" t="s">
        <v>18</v>
      </c>
      <c r="AM99" s="778"/>
      <c r="AN99" s="848" t="s">
        <v>19</v>
      </c>
      <c r="AO99" s="849"/>
      <c r="AP99" s="849"/>
      <c r="AQ99" s="849"/>
      <c r="AR99" s="850"/>
      <c r="AS99" s="851"/>
      <c r="AT99" s="83"/>
    </row>
    <row r="100" spans="2:46" ht="13.5" customHeight="1">
      <c r="B100" s="897"/>
      <c r="C100" s="898"/>
      <c r="D100" s="898"/>
      <c r="E100" s="898"/>
      <c r="F100" s="898"/>
      <c r="G100" s="898"/>
      <c r="H100" s="898"/>
      <c r="I100" s="899"/>
      <c r="J100" s="897"/>
      <c r="K100" s="898"/>
      <c r="L100" s="898"/>
      <c r="M100" s="898"/>
      <c r="N100" s="900"/>
      <c r="O100" s="909"/>
      <c r="P100" s="898"/>
      <c r="Q100" s="898"/>
      <c r="R100" s="898"/>
      <c r="S100" s="898"/>
      <c r="T100" s="898"/>
      <c r="U100" s="899"/>
      <c r="V100" s="824"/>
      <c r="W100" s="825"/>
      <c r="X100" s="825"/>
      <c r="Y100" s="826"/>
      <c r="Z100" s="830"/>
      <c r="AA100" s="831"/>
      <c r="AB100" s="831"/>
      <c r="AC100" s="832"/>
      <c r="AD100" s="836"/>
      <c r="AE100" s="837"/>
      <c r="AF100" s="837"/>
      <c r="AG100" s="838"/>
      <c r="AH100" s="840"/>
      <c r="AI100" s="602"/>
      <c r="AJ100" s="602"/>
      <c r="AK100" s="617"/>
      <c r="AL100" s="779"/>
      <c r="AM100" s="780"/>
      <c r="AN100" s="888"/>
      <c r="AO100" s="888"/>
      <c r="AP100" s="888"/>
      <c r="AQ100" s="888"/>
      <c r="AR100" s="888"/>
      <c r="AS100" s="889"/>
      <c r="AT100" s="83"/>
    </row>
    <row r="101" spans="2:46" ht="18" customHeight="1">
      <c r="B101" s="842">
        <f>'報告書（事業主控）'!B101</f>
        <v>0</v>
      </c>
      <c r="C101" s="843"/>
      <c r="D101" s="843"/>
      <c r="E101" s="843"/>
      <c r="F101" s="843"/>
      <c r="G101" s="843"/>
      <c r="H101" s="843"/>
      <c r="I101" s="844"/>
      <c r="J101" s="842">
        <f>'報告書（事業主控）'!J101</f>
        <v>0</v>
      </c>
      <c r="K101" s="843"/>
      <c r="L101" s="843"/>
      <c r="M101" s="843"/>
      <c r="N101" s="845"/>
      <c r="O101" s="104">
        <f>'報告書（事業主控）'!O101</f>
        <v>0</v>
      </c>
      <c r="P101" s="105" t="s">
        <v>45</v>
      </c>
      <c r="Q101" s="104">
        <f>'報告書（事業主控）'!Q101</f>
        <v>0</v>
      </c>
      <c r="R101" s="105" t="s">
        <v>46</v>
      </c>
      <c r="S101" s="104">
        <f>'報告書（事業主控）'!S101</f>
        <v>0</v>
      </c>
      <c r="T101" s="846" t="s">
        <v>47</v>
      </c>
      <c r="U101" s="846"/>
      <c r="V101" s="800">
        <f>'報告書（事業主控）'!V101</f>
        <v>0</v>
      </c>
      <c r="W101" s="801"/>
      <c r="X101" s="801"/>
      <c r="Y101" s="94" t="s">
        <v>8</v>
      </c>
      <c r="Z101" s="68"/>
      <c r="AA101" s="111"/>
      <c r="AB101" s="111"/>
      <c r="AC101" s="94" t="s">
        <v>8</v>
      </c>
      <c r="AD101" s="68"/>
      <c r="AE101" s="111"/>
      <c r="AF101" s="111"/>
      <c r="AG101" s="107" t="s">
        <v>8</v>
      </c>
      <c r="AH101" s="852">
        <f>'報告書（事業主控）'!AH101</f>
        <v>0</v>
      </c>
      <c r="AI101" s="853"/>
      <c r="AJ101" s="853"/>
      <c r="AK101" s="854"/>
      <c r="AL101" s="68"/>
      <c r="AM101" s="69"/>
      <c r="AN101" s="770">
        <f>'報告書（事業主控）'!AN101</f>
        <v>0</v>
      </c>
      <c r="AO101" s="771"/>
      <c r="AP101" s="771"/>
      <c r="AQ101" s="771"/>
      <c r="AR101" s="771"/>
      <c r="AS101" s="107" t="s">
        <v>8</v>
      </c>
      <c r="AT101" s="83"/>
    </row>
    <row r="102" spans="2:46" ht="18" customHeight="1">
      <c r="B102" s="793"/>
      <c r="C102" s="794"/>
      <c r="D102" s="794"/>
      <c r="E102" s="794"/>
      <c r="F102" s="794"/>
      <c r="G102" s="794"/>
      <c r="H102" s="794"/>
      <c r="I102" s="795"/>
      <c r="J102" s="793"/>
      <c r="K102" s="794"/>
      <c r="L102" s="794"/>
      <c r="M102" s="794"/>
      <c r="N102" s="797"/>
      <c r="O102" s="113">
        <f>'報告書（事業主控）'!O102</f>
        <v>0</v>
      </c>
      <c r="P102" s="114" t="s">
        <v>45</v>
      </c>
      <c r="Q102" s="113">
        <f>'報告書（事業主控）'!Q102</f>
        <v>0</v>
      </c>
      <c r="R102" s="114" t="s">
        <v>46</v>
      </c>
      <c r="S102" s="113">
        <f>'報告書（事業主控）'!S102</f>
        <v>0</v>
      </c>
      <c r="T102" s="799" t="s">
        <v>48</v>
      </c>
      <c r="U102" s="799"/>
      <c r="V102" s="767">
        <f>'報告書（事業主控）'!V102</f>
        <v>0</v>
      </c>
      <c r="W102" s="768"/>
      <c r="X102" s="768"/>
      <c r="Y102" s="768"/>
      <c r="Z102" s="767">
        <f>'報告書（事業主控）'!Z102</f>
        <v>0</v>
      </c>
      <c r="AA102" s="768"/>
      <c r="AB102" s="768"/>
      <c r="AC102" s="768"/>
      <c r="AD102" s="767">
        <f>'報告書（事業主控）'!AD102</f>
        <v>0</v>
      </c>
      <c r="AE102" s="768"/>
      <c r="AF102" s="768"/>
      <c r="AG102" s="769"/>
      <c r="AH102" s="774">
        <f>'報告書（事業主控）'!AH102</f>
        <v>0</v>
      </c>
      <c r="AI102" s="775"/>
      <c r="AJ102" s="775"/>
      <c r="AK102" s="776"/>
      <c r="AL102" s="479">
        <f>'報告書（事業主控）'!AL102</f>
        <v>0</v>
      </c>
      <c r="AM102" s="773"/>
      <c r="AN102" s="767">
        <f>'報告書（事業主控）'!AN102</f>
        <v>0</v>
      </c>
      <c r="AO102" s="768"/>
      <c r="AP102" s="768"/>
      <c r="AQ102" s="768"/>
      <c r="AR102" s="768"/>
      <c r="AS102" s="73"/>
      <c r="AT102" s="83"/>
    </row>
    <row r="103" spans="2:46" ht="18" customHeight="1">
      <c r="B103" s="790">
        <f>'報告書（事業主控）'!B103</f>
        <v>0</v>
      </c>
      <c r="C103" s="791"/>
      <c r="D103" s="791"/>
      <c r="E103" s="791"/>
      <c r="F103" s="791"/>
      <c r="G103" s="791"/>
      <c r="H103" s="791"/>
      <c r="I103" s="792"/>
      <c r="J103" s="790">
        <f>'報告書（事業主控）'!J103</f>
        <v>0</v>
      </c>
      <c r="K103" s="791"/>
      <c r="L103" s="791"/>
      <c r="M103" s="791"/>
      <c r="N103" s="796"/>
      <c r="O103" s="108">
        <f>'報告書（事業主控）'!O103</f>
        <v>0</v>
      </c>
      <c r="P103" s="90" t="s">
        <v>45</v>
      </c>
      <c r="Q103" s="108">
        <f>'報告書（事業主控）'!Q103</f>
        <v>0</v>
      </c>
      <c r="R103" s="90" t="s">
        <v>46</v>
      </c>
      <c r="S103" s="108">
        <f>'報告書（事業主控）'!S103</f>
        <v>0</v>
      </c>
      <c r="T103" s="798" t="s">
        <v>47</v>
      </c>
      <c r="U103" s="798"/>
      <c r="V103" s="800">
        <f>'報告書（事業主控）'!V103</f>
        <v>0</v>
      </c>
      <c r="W103" s="801"/>
      <c r="X103" s="801"/>
      <c r="Y103" s="95"/>
      <c r="Z103" s="68"/>
      <c r="AA103" s="111"/>
      <c r="AB103" s="111"/>
      <c r="AC103" s="95"/>
      <c r="AD103" s="68"/>
      <c r="AE103" s="111"/>
      <c r="AF103" s="111"/>
      <c r="AG103" s="95"/>
      <c r="AH103" s="770">
        <f>'報告書（事業主控）'!AH103</f>
        <v>0</v>
      </c>
      <c r="AI103" s="771"/>
      <c r="AJ103" s="771"/>
      <c r="AK103" s="772"/>
      <c r="AL103" s="68"/>
      <c r="AM103" s="69"/>
      <c r="AN103" s="770">
        <f>'報告書（事業主控）'!AN103</f>
        <v>0</v>
      </c>
      <c r="AO103" s="771"/>
      <c r="AP103" s="771"/>
      <c r="AQ103" s="771"/>
      <c r="AR103" s="771"/>
      <c r="AS103" s="112"/>
      <c r="AT103" s="83"/>
    </row>
    <row r="104" spans="2:46" ht="18" customHeight="1">
      <c r="B104" s="793"/>
      <c r="C104" s="794"/>
      <c r="D104" s="794"/>
      <c r="E104" s="794"/>
      <c r="F104" s="794"/>
      <c r="G104" s="794"/>
      <c r="H104" s="794"/>
      <c r="I104" s="795"/>
      <c r="J104" s="793"/>
      <c r="K104" s="794"/>
      <c r="L104" s="794"/>
      <c r="M104" s="794"/>
      <c r="N104" s="797"/>
      <c r="O104" s="113">
        <f>'報告書（事業主控）'!O104</f>
        <v>0</v>
      </c>
      <c r="P104" s="114" t="s">
        <v>45</v>
      </c>
      <c r="Q104" s="113">
        <f>'報告書（事業主控）'!Q104</f>
        <v>0</v>
      </c>
      <c r="R104" s="114" t="s">
        <v>46</v>
      </c>
      <c r="S104" s="113">
        <f>'報告書（事業主控）'!S104</f>
        <v>0</v>
      </c>
      <c r="T104" s="799" t="s">
        <v>48</v>
      </c>
      <c r="U104" s="799"/>
      <c r="V104" s="774">
        <f>'報告書（事業主控）'!V104</f>
        <v>0</v>
      </c>
      <c r="W104" s="775"/>
      <c r="X104" s="775"/>
      <c r="Y104" s="775"/>
      <c r="Z104" s="774">
        <f>'報告書（事業主控）'!Z104</f>
        <v>0</v>
      </c>
      <c r="AA104" s="775"/>
      <c r="AB104" s="775"/>
      <c r="AC104" s="775"/>
      <c r="AD104" s="774">
        <f>'報告書（事業主控）'!AD104</f>
        <v>0</v>
      </c>
      <c r="AE104" s="775"/>
      <c r="AF104" s="775"/>
      <c r="AG104" s="775"/>
      <c r="AH104" s="774">
        <f>'報告書（事業主控）'!AH104</f>
        <v>0</v>
      </c>
      <c r="AI104" s="775"/>
      <c r="AJ104" s="775"/>
      <c r="AK104" s="776"/>
      <c r="AL104" s="479">
        <f>'報告書（事業主控）'!AL104</f>
        <v>0</v>
      </c>
      <c r="AM104" s="773"/>
      <c r="AN104" s="767">
        <f>'報告書（事業主控）'!AN104</f>
        <v>0</v>
      </c>
      <c r="AO104" s="768"/>
      <c r="AP104" s="768"/>
      <c r="AQ104" s="768"/>
      <c r="AR104" s="768"/>
      <c r="AS104" s="73"/>
      <c r="AT104" s="83"/>
    </row>
    <row r="105" spans="2:46" ht="18" customHeight="1">
      <c r="B105" s="790">
        <f>'報告書（事業主控）'!B105</f>
        <v>0</v>
      </c>
      <c r="C105" s="791"/>
      <c r="D105" s="791"/>
      <c r="E105" s="791"/>
      <c r="F105" s="791"/>
      <c r="G105" s="791"/>
      <c r="H105" s="791"/>
      <c r="I105" s="792"/>
      <c r="J105" s="790">
        <f>'報告書（事業主控）'!J105</f>
        <v>0</v>
      </c>
      <c r="K105" s="791"/>
      <c r="L105" s="791"/>
      <c r="M105" s="791"/>
      <c r="N105" s="796"/>
      <c r="O105" s="108">
        <f>'報告書（事業主控）'!O105</f>
        <v>0</v>
      </c>
      <c r="P105" s="90" t="s">
        <v>45</v>
      </c>
      <c r="Q105" s="108">
        <f>'報告書（事業主控）'!Q105</f>
        <v>0</v>
      </c>
      <c r="R105" s="90" t="s">
        <v>46</v>
      </c>
      <c r="S105" s="108">
        <f>'報告書（事業主控）'!S105</f>
        <v>0</v>
      </c>
      <c r="T105" s="798" t="s">
        <v>47</v>
      </c>
      <c r="U105" s="798"/>
      <c r="V105" s="800">
        <f>'報告書（事業主控）'!V105</f>
        <v>0</v>
      </c>
      <c r="W105" s="801"/>
      <c r="X105" s="801"/>
      <c r="Y105" s="95"/>
      <c r="Z105" s="68"/>
      <c r="AA105" s="111"/>
      <c r="AB105" s="111"/>
      <c r="AC105" s="95"/>
      <c r="AD105" s="68"/>
      <c r="AE105" s="111"/>
      <c r="AF105" s="111"/>
      <c r="AG105" s="95"/>
      <c r="AH105" s="770">
        <f>'報告書（事業主控）'!AH105</f>
        <v>0</v>
      </c>
      <c r="AI105" s="771"/>
      <c r="AJ105" s="771"/>
      <c r="AK105" s="772"/>
      <c r="AL105" s="68"/>
      <c r="AM105" s="69"/>
      <c r="AN105" s="770">
        <f>'報告書（事業主控）'!AN105</f>
        <v>0</v>
      </c>
      <c r="AO105" s="771"/>
      <c r="AP105" s="771"/>
      <c r="AQ105" s="771"/>
      <c r="AR105" s="771"/>
      <c r="AS105" s="112"/>
      <c r="AT105" s="83"/>
    </row>
    <row r="106" spans="2:46" ht="18" customHeight="1">
      <c r="B106" s="793"/>
      <c r="C106" s="794"/>
      <c r="D106" s="794"/>
      <c r="E106" s="794"/>
      <c r="F106" s="794"/>
      <c r="G106" s="794"/>
      <c r="H106" s="794"/>
      <c r="I106" s="795"/>
      <c r="J106" s="793"/>
      <c r="K106" s="794"/>
      <c r="L106" s="794"/>
      <c r="M106" s="794"/>
      <c r="N106" s="797"/>
      <c r="O106" s="113">
        <f>'報告書（事業主控）'!O106</f>
        <v>0</v>
      </c>
      <c r="P106" s="114" t="s">
        <v>45</v>
      </c>
      <c r="Q106" s="113">
        <f>'報告書（事業主控）'!Q106</f>
        <v>0</v>
      </c>
      <c r="R106" s="114" t="s">
        <v>46</v>
      </c>
      <c r="S106" s="113">
        <f>'報告書（事業主控）'!S106</f>
        <v>0</v>
      </c>
      <c r="T106" s="799" t="s">
        <v>48</v>
      </c>
      <c r="U106" s="799"/>
      <c r="V106" s="774">
        <f>'報告書（事業主控）'!V106</f>
        <v>0</v>
      </c>
      <c r="W106" s="775"/>
      <c r="X106" s="775"/>
      <c r="Y106" s="775"/>
      <c r="Z106" s="774">
        <f>'報告書（事業主控）'!Z106</f>
        <v>0</v>
      </c>
      <c r="AA106" s="775"/>
      <c r="AB106" s="775"/>
      <c r="AC106" s="775"/>
      <c r="AD106" s="774">
        <f>'報告書（事業主控）'!AD106</f>
        <v>0</v>
      </c>
      <c r="AE106" s="775"/>
      <c r="AF106" s="775"/>
      <c r="AG106" s="775"/>
      <c r="AH106" s="774">
        <f>'報告書（事業主控）'!AH106</f>
        <v>0</v>
      </c>
      <c r="AI106" s="775"/>
      <c r="AJ106" s="775"/>
      <c r="AK106" s="776"/>
      <c r="AL106" s="479">
        <f>'報告書（事業主控）'!AL106</f>
        <v>0</v>
      </c>
      <c r="AM106" s="773"/>
      <c r="AN106" s="767">
        <f>'報告書（事業主控）'!AN106</f>
        <v>0</v>
      </c>
      <c r="AO106" s="768"/>
      <c r="AP106" s="768"/>
      <c r="AQ106" s="768"/>
      <c r="AR106" s="768"/>
      <c r="AS106" s="73"/>
      <c r="AT106" s="83"/>
    </row>
    <row r="107" spans="2:46" ht="18" customHeight="1">
      <c r="B107" s="790">
        <f>'報告書（事業主控）'!B107</f>
        <v>0</v>
      </c>
      <c r="C107" s="791"/>
      <c r="D107" s="791"/>
      <c r="E107" s="791"/>
      <c r="F107" s="791"/>
      <c r="G107" s="791"/>
      <c r="H107" s="791"/>
      <c r="I107" s="792"/>
      <c r="J107" s="790">
        <f>'報告書（事業主控）'!J107</f>
        <v>0</v>
      </c>
      <c r="K107" s="791"/>
      <c r="L107" s="791"/>
      <c r="M107" s="791"/>
      <c r="N107" s="796"/>
      <c r="O107" s="108">
        <f>'報告書（事業主控）'!O107</f>
        <v>0</v>
      </c>
      <c r="P107" s="90" t="s">
        <v>45</v>
      </c>
      <c r="Q107" s="108">
        <f>'報告書（事業主控）'!Q107</f>
        <v>0</v>
      </c>
      <c r="R107" s="90" t="s">
        <v>46</v>
      </c>
      <c r="S107" s="108">
        <f>'報告書（事業主控）'!S107</f>
        <v>0</v>
      </c>
      <c r="T107" s="798" t="s">
        <v>47</v>
      </c>
      <c r="U107" s="798"/>
      <c r="V107" s="800">
        <f>'報告書（事業主控）'!V107</f>
        <v>0</v>
      </c>
      <c r="W107" s="801"/>
      <c r="X107" s="801"/>
      <c r="Y107" s="95"/>
      <c r="Z107" s="68"/>
      <c r="AA107" s="111"/>
      <c r="AB107" s="111"/>
      <c r="AC107" s="95"/>
      <c r="AD107" s="68"/>
      <c r="AE107" s="111"/>
      <c r="AF107" s="111"/>
      <c r="AG107" s="95"/>
      <c r="AH107" s="770">
        <f>'報告書（事業主控）'!AH107</f>
        <v>0</v>
      </c>
      <c r="AI107" s="771"/>
      <c r="AJ107" s="771"/>
      <c r="AK107" s="772"/>
      <c r="AL107" s="68"/>
      <c r="AM107" s="69"/>
      <c r="AN107" s="770">
        <f>'報告書（事業主控）'!AN107</f>
        <v>0</v>
      </c>
      <c r="AO107" s="771"/>
      <c r="AP107" s="771"/>
      <c r="AQ107" s="771"/>
      <c r="AR107" s="771"/>
      <c r="AS107" s="112"/>
      <c r="AT107" s="83"/>
    </row>
    <row r="108" spans="2:46" ht="18" customHeight="1">
      <c r="B108" s="793"/>
      <c r="C108" s="794"/>
      <c r="D108" s="794"/>
      <c r="E108" s="794"/>
      <c r="F108" s="794"/>
      <c r="G108" s="794"/>
      <c r="H108" s="794"/>
      <c r="I108" s="795"/>
      <c r="J108" s="793"/>
      <c r="K108" s="794"/>
      <c r="L108" s="794"/>
      <c r="M108" s="794"/>
      <c r="N108" s="797"/>
      <c r="O108" s="113">
        <f>'報告書（事業主控）'!O108</f>
        <v>0</v>
      </c>
      <c r="P108" s="114" t="s">
        <v>45</v>
      </c>
      <c r="Q108" s="113">
        <f>'報告書（事業主控）'!Q108</f>
        <v>0</v>
      </c>
      <c r="R108" s="114" t="s">
        <v>46</v>
      </c>
      <c r="S108" s="113">
        <f>'報告書（事業主控）'!S108</f>
        <v>0</v>
      </c>
      <c r="T108" s="799" t="s">
        <v>48</v>
      </c>
      <c r="U108" s="799"/>
      <c r="V108" s="774">
        <f>'報告書（事業主控）'!V108</f>
        <v>0</v>
      </c>
      <c r="W108" s="775"/>
      <c r="X108" s="775"/>
      <c r="Y108" s="775"/>
      <c r="Z108" s="774">
        <f>'報告書（事業主控）'!Z108</f>
        <v>0</v>
      </c>
      <c r="AA108" s="775"/>
      <c r="AB108" s="775"/>
      <c r="AC108" s="775"/>
      <c r="AD108" s="774">
        <f>'報告書（事業主控）'!AD108</f>
        <v>0</v>
      </c>
      <c r="AE108" s="775"/>
      <c r="AF108" s="775"/>
      <c r="AG108" s="775"/>
      <c r="AH108" s="774">
        <f>'報告書（事業主控）'!AH108</f>
        <v>0</v>
      </c>
      <c r="AI108" s="775"/>
      <c r="AJ108" s="775"/>
      <c r="AK108" s="776"/>
      <c r="AL108" s="479">
        <f>'報告書（事業主控）'!AL108</f>
        <v>0</v>
      </c>
      <c r="AM108" s="773"/>
      <c r="AN108" s="767">
        <f>'報告書（事業主控）'!AN108</f>
        <v>0</v>
      </c>
      <c r="AO108" s="768"/>
      <c r="AP108" s="768"/>
      <c r="AQ108" s="768"/>
      <c r="AR108" s="768"/>
      <c r="AS108" s="73"/>
      <c r="AT108" s="83"/>
    </row>
    <row r="109" spans="2:46" ht="18" customHeight="1">
      <c r="B109" s="790">
        <f>'報告書（事業主控）'!B109</f>
        <v>0</v>
      </c>
      <c r="C109" s="791"/>
      <c r="D109" s="791"/>
      <c r="E109" s="791"/>
      <c r="F109" s="791"/>
      <c r="G109" s="791"/>
      <c r="H109" s="791"/>
      <c r="I109" s="792"/>
      <c r="J109" s="790">
        <f>'報告書（事業主控）'!J109</f>
        <v>0</v>
      </c>
      <c r="K109" s="791"/>
      <c r="L109" s="791"/>
      <c r="M109" s="791"/>
      <c r="N109" s="796"/>
      <c r="O109" s="108">
        <f>'報告書（事業主控）'!O109</f>
        <v>0</v>
      </c>
      <c r="P109" s="90" t="s">
        <v>45</v>
      </c>
      <c r="Q109" s="108">
        <f>'報告書（事業主控）'!Q109</f>
        <v>0</v>
      </c>
      <c r="R109" s="90" t="s">
        <v>46</v>
      </c>
      <c r="S109" s="108">
        <f>'報告書（事業主控）'!S109</f>
        <v>0</v>
      </c>
      <c r="T109" s="798" t="s">
        <v>47</v>
      </c>
      <c r="U109" s="798"/>
      <c r="V109" s="800">
        <f>'報告書（事業主控）'!V109</f>
        <v>0</v>
      </c>
      <c r="W109" s="801"/>
      <c r="X109" s="801"/>
      <c r="Y109" s="95"/>
      <c r="Z109" s="68"/>
      <c r="AA109" s="111"/>
      <c r="AB109" s="111"/>
      <c r="AC109" s="95"/>
      <c r="AD109" s="68"/>
      <c r="AE109" s="111"/>
      <c r="AF109" s="111"/>
      <c r="AG109" s="95"/>
      <c r="AH109" s="770">
        <f>'報告書（事業主控）'!AH109</f>
        <v>0</v>
      </c>
      <c r="AI109" s="771"/>
      <c r="AJ109" s="771"/>
      <c r="AK109" s="772"/>
      <c r="AL109" s="68"/>
      <c r="AM109" s="69"/>
      <c r="AN109" s="770">
        <f>'報告書（事業主控）'!AN109</f>
        <v>0</v>
      </c>
      <c r="AO109" s="771"/>
      <c r="AP109" s="771"/>
      <c r="AQ109" s="771"/>
      <c r="AR109" s="771"/>
      <c r="AS109" s="112"/>
      <c r="AT109" s="83"/>
    </row>
    <row r="110" spans="2:46" ht="18" customHeight="1">
      <c r="B110" s="793"/>
      <c r="C110" s="794"/>
      <c r="D110" s="794"/>
      <c r="E110" s="794"/>
      <c r="F110" s="794"/>
      <c r="G110" s="794"/>
      <c r="H110" s="794"/>
      <c r="I110" s="795"/>
      <c r="J110" s="793"/>
      <c r="K110" s="794"/>
      <c r="L110" s="794"/>
      <c r="M110" s="794"/>
      <c r="N110" s="797"/>
      <c r="O110" s="113">
        <f>'報告書（事業主控）'!O110</f>
        <v>0</v>
      </c>
      <c r="P110" s="114" t="s">
        <v>45</v>
      </c>
      <c r="Q110" s="113">
        <f>'報告書（事業主控）'!Q110</f>
        <v>0</v>
      </c>
      <c r="R110" s="114" t="s">
        <v>46</v>
      </c>
      <c r="S110" s="113">
        <f>'報告書（事業主控）'!S110</f>
        <v>0</v>
      </c>
      <c r="T110" s="799" t="s">
        <v>48</v>
      </c>
      <c r="U110" s="799"/>
      <c r="V110" s="774">
        <f>'報告書（事業主控）'!V110</f>
        <v>0</v>
      </c>
      <c r="W110" s="775"/>
      <c r="X110" s="775"/>
      <c r="Y110" s="775"/>
      <c r="Z110" s="774">
        <f>'報告書（事業主控）'!Z110</f>
        <v>0</v>
      </c>
      <c r="AA110" s="775"/>
      <c r="AB110" s="775"/>
      <c r="AC110" s="775"/>
      <c r="AD110" s="774">
        <f>'報告書（事業主控）'!AD110</f>
        <v>0</v>
      </c>
      <c r="AE110" s="775"/>
      <c r="AF110" s="775"/>
      <c r="AG110" s="775"/>
      <c r="AH110" s="774">
        <f>'報告書（事業主控）'!AH110</f>
        <v>0</v>
      </c>
      <c r="AI110" s="775"/>
      <c r="AJ110" s="775"/>
      <c r="AK110" s="776"/>
      <c r="AL110" s="479">
        <f>'報告書（事業主控）'!AL110</f>
        <v>0</v>
      </c>
      <c r="AM110" s="773"/>
      <c r="AN110" s="767">
        <f>'報告書（事業主控）'!AN110</f>
        <v>0</v>
      </c>
      <c r="AO110" s="768"/>
      <c r="AP110" s="768"/>
      <c r="AQ110" s="768"/>
      <c r="AR110" s="768"/>
      <c r="AS110" s="73"/>
      <c r="AT110" s="83"/>
    </row>
    <row r="111" spans="2:46" ht="18" customHeight="1">
      <c r="B111" s="790">
        <f>'報告書（事業主控）'!B111</f>
        <v>0</v>
      </c>
      <c r="C111" s="791"/>
      <c r="D111" s="791"/>
      <c r="E111" s="791"/>
      <c r="F111" s="791"/>
      <c r="G111" s="791"/>
      <c r="H111" s="791"/>
      <c r="I111" s="792"/>
      <c r="J111" s="790">
        <f>'報告書（事業主控）'!J111</f>
        <v>0</v>
      </c>
      <c r="K111" s="791"/>
      <c r="L111" s="791"/>
      <c r="M111" s="791"/>
      <c r="N111" s="796"/>
      <c r="O111" s="108">
        <f>'報告書（事業主控）'!O111</f>
        <v>0</v>
      </c>
      <c r="P111" s="90" t="s">
        <v>45</v>
      </c>
      <c r="Q111" s="108">
        <f>'報告書（事業主控）'!Q111</f>
        <v>0</v>
      </c>
      <c r="R111" s="90" t="s">
        <v>46</v>
      </c>
      <c r="S111" s="108">
        <f>'報告書（事業主控）'!S111</f>
        <v>0</v>
      </c>
      <c r="T111" s="798" t="s">
        <v>47</v>
      </c>
      <c r="U111" s="798"/>
      <c r="V111" s="800">
        <f>'報告書（事業主控）'!V111</f>
        <v>0</v>
      </c>
      <c r="W111" s="801"/>
      <c r="X111" s="801"/>
      <c r="Y111" s="95"/>
      <c r="Z111" s="68"/>
      <c r="AA111" s="111"/>
      <c r="AB111" s="111"/>
      <c r="AC111" s="95"/>
      <c r="AD111" s="68"/>
      <c r="AE111" s="111"/>
      <c r="AF111" s="111"/>
      <c r="AG111" s="95"/>
      <c r="AH111" s="770">
        <f>'報告書（事業主控）'!AH111</f>
        <v>0</v>
      </c>
      <c r="AI111" s="771"/>
      <c r="AJ111" s="771"/>
      <c r="AK111" s="772"/>
      <c r="AL111" s="68"/>
      <c r="AM111" s="69"/>
      <c r="AN111" s="770">
        <f>'報告書（事業主控）'!AN111</f>
        <v>0</v>
      </c>
      <c r="AO111" s="771"/>
      <c r="AP111" s="771"/>
      <c r="AQ111" s="771"/>
      <c r="AR111" s="771"/>
      <c r="AS111" s="112"/>
      <c r="AT111" s="83"/>
    </row>
    <row r="112" spans="2:46" ht="18" customHeight="1">
      <c r="B112" s="793"/>
      <c r="C112" s="794"/>
      <c r="D112" s="794"/>
      <c r="E112" s="794"/>
      <c r="F112" s="794"/>
      <c r="G112" s="794"/>
      <c r="H112" s="794"/>
      <c r="I112" s="795"/>
      <c r="J112" s="793"/>
      <c r="K112" s="794"/>
      <c r="L112" s="794"/>
      <c r="M112" s="794"/>
      <c r="N112" s="797"/>
      <c r="O112" s="113">
        <f>'報告書（事業主控）'!O112</f>
        <v>0</v>
      </c>
      <c r="P112" s="114" t="s">
        <v>45</v>
      </c>
      <c r="Q112" s="113">
        <f>'報告書（事業主控）'!Q112</f>
        <v>0</v>
      </c>
      <c r="R112" s="114" t="s">
        <v>46</v>
      </c>
      <c r="S112" s="113">
        <f>'報告書（事業主控）'!S112</f>
        <v>0</v>
      </c>
      <c r="T112" s="799" t="s">
        <v>48</v>
      </c>
      <c r="U112" s="799"/>
      <c r="V112" s="774">
        <f>'報告書（事業主控）'!V112</f>
        <v>0</v>
      </c>
      <c r="W112" s="775"/>
      <c r="X112" s="775"/>
      <c r="Y112" s="775"/>
      <c r="Z112" s="774">
        <f>'報告書（事業主控）'!Z112</f>
        <v>0</v>
      </c>
      <c r="AA112" s="775"/>
      <c r="AB112" s="775"/>
      <c r="AC112" s="775"/>
      <c r="AD112" s="774">
        <f>'報告書（事業主控）'!AD112</f>
        <v>0</v>
      </c>
      <c r="AE112" s="775"/>
      <c r="AF112" s="775"/>
      <c r="AG112" s="775"/>
      <c r="AH112" s="774">
        <f>'報告書（事業主控）'!AH112</f>
        <v>0</v>
      </c>
      <c r="AI112" s="775"/>
      <c r="AJ112" s="775"/>
      <c r="AK112" s="776"/>
      <c r="AL112" s="479">
        <f>'報告書（事業主控）'!AL112</f>
        <v>0</v>
      </c>
      <c r="AM112" s="773"/>
      <c r="AN112" s="767">
        <f>'報告書（事業主控）'!AN112</f>
        <v>0</v>
      </c>
      <c r="AO112" s="768"/>
      <c r="AP112" s="768"/>
      <c r="AQ112" s="768"/>
      <c r="AR112" s="768"/>
      <c r="AS112" s="73"/>
      <c r="AT112" s="83"/>
    </row>
    <row r="113" spans="2:46" ht="18" customHeight="1">
      <c r="B113" s="790">
        <f>'報告書（事業主控）'!B113</f>
        <v>0</v>
      </c>
      <c r="C113" s="791"/>
      <c r="D113" s="791"/>
      <c r="E113" s="791"/>
      <c r="F113" s="791"/>
      <c r="G113" s="791"/>
      <c r="H113" s="791"/>
      <c r="I113" s="792"/>
      <c r="J113" s="790">
        <f>'報告書（事業主控）'!J113</f>
        <v>0</v>
      </c>
      <c r="K113" s="791"/>
      <c r="L113" s="791"/>
      <c r="M113" s="791"/>
      <c r="N113" s="796"/>
      <c r="O113" s="108">
        <f>'報告書（事業主控）'!O113</f>
        <v>0</v>
      </c>
      <c r="P113" s="90" t="s">
        <v>45</v>
      </c>
      <c r="Q113" s="108">
        <f>'報告書（事業主控）'!Q113</f>
        <v>0</v>
      </c>
      <c r="R113" s="90" t="s">
        <v>46</v>
      </c>
      <c r="S113" s="108">
        <f>'報告書（事業主控）'!S113</f>
        <v>0</v>
      </c>
      <c r="T113" s="798" t="s">
        <v>47</v>
      </c>
      <c r="U113" s="798"/>
      <c r="V113" s="800">
        <f>'報告書（事業主控）'!V113</f>
        <v>0</v>
      </c>
      <c r="W113" s="801"/>
      <c r="X113" s="801"/>
      <c r="Y113" s="95"/>
      <c r="Z113" s="68"/>
      <c r="AA113" s="111"/>
      <c r="AB113" s="111"/>
      <c r="AC113" s="95"/>
      <c r="AD113" s="68"/>
      <c r="AE113" s="111"/>
      <c r="AF113" s="111"/>
      <c r="AG113" s="95"/>
      <c r="AH113" s="770">
        <f>'報告書（事業主控）'!AH113</f>
        <v>0</v>
      </c>
      <c r="AI113" s="771"/>
      <c r="AJ113" s="771"/>
      <c r="AK113" s="772"/>
      <c r="AL113" s="68"/>
      <c r="AM113" s="69"/>
      <c r="AN113" s="770">
        <f>'報告書（事業主控）'!AN113</f>
        <v>0</v>
      </c>
      <c r="AO113" s="771"/>
      <c r="AP113" s="771"/>
      <c r="AQ113" s="771"/>
      <c r="AR113" s="771"/>
      <c r="AS113" s="112"/>
      <c r="AT113" s="83"/>
    </row>
    <row r="114" spans="2:46" ht="18" customHeight="1">
      <c r="B114" s="793"/>
      <c r="C114" s="794"/>
      <c r="D114" s="794"/>
      <c r="E114" s="794"/>
      <c r="F114" s="794"/>
      <c r="G114" s="794"/>
      <c r="H114" s="794"/>
      <c r="I114" s="795"/>
      <c r="J114" s="793"/>
      <c r="K114" s="794"/>
      <c r="L114" s="794"/>
      <c r="M114" s="794"/>
      <c r="N114" s="797"/>
      <c r="O114" s="113">
        <f>'報告書（事業主控）'!O114</f>
        <v>0</v>
      </c>
      <c r="P114" s="114" t="s">
        <v>45</v>
      </c>
      <c r="Q114" s="113">
        <f>'報告書（事業主控）'!Q114</f>
        <v>0</v>
      </c>
      <c r="R114" s="114" t="s">
        <v>46</v>
      </c>
      <c r="S114" s="113">
        <f>'報告書（事業主控）'!S114</f>
        <v>0</v>
      </c>
      <c r="T114" s="799" t="s">
        <v>48</v>
      </c>
      <c r="U114" s="799"/>
      <c r="V114" s="774">
        <f>'報告書（事業主控）'!V114</f>
        <v>0</v>
      </c>
      <c r="W114" s="775"/>
      <c r="X114" s="775"/>
      <c r="Y114" s="775"/>
      <c r="Z114" s="774">
        <f>'報告書（事業主控）'!Z114</f>
        <v>0</v>
      </c>
      <c r="AA114" s="775"/>
      <c r="AB114" s="775"/>
      <c r="AC114" s="775"/>
      <c r="AD114" s="774">
        <f>'報告書（事業主控）'!AD114</f>
        <v>0</v>
      </c>
      <c r="AE114" s="775"/>
      <c r="AF114" s="775"/>
      <c r="AG114" s="775"/>
      <c r="AH114" s="774">
        <f>'報告書（事業主控）'!AH114</f>
        <v>0</v>
      </c>
      <c r="AI114" s="775"/>
      <c r="AJ114" s="775"/>
      <c r="AK114" s="776"/>
      <c r="AL114" s="479">
        <f>'報告書（事業主控）'!AL114</f>
        <v>0</v>
      </c>
      <c r="AM114" s="773"/>
      <c r="AN114" s="767">
        <f>'報告書（事業主控）'!AN114</f>
        <v>0</v>
      </c>
      <c r="AO114" s="768"/>
      <c r="AP114" s="768"/>
      <c r="AQ114" s="768"/>
      <c r="AR114" s="768"/>
      <c r="AS114" s="73"/>
      <c r="AT114" s="83"/>
    </row>
    <row r="115" spans="2:46" ht="18" customHeight="1">
      <c r="B115" s="790">
        <f>'報告書（事業主控）'!B115</f>
        <v>0</v>
      </c>
      <c r="C115" s="791"/>
      <c r="D115" s="791"/>
      <c r="E115" s="791"/>
      <c r="F115" s="791"/>
      <c r="G115" s="791"/>
      <c r="H115" s="791"/>
      <c r="I115" s="792"/>
      <c r="J115" s="790">
        <f>'報告書（事業主控）'!J115</f>
        <v>0</v>
      </c>
      <c r="K115" s="791"/>
      <c r="L115" s="791"/>
      <c r="M115" s="791"/>
      <c r="N115" s="796"/>
      <c r="O115" s="108">
        <f>'報告書（事業主控）'!O115</f>
        <v>0</v>
      </c>
      <c r="P115" s="90" t="s">
        <v>45</v>
      </c>
      <c r="Q115" s="108">
        <f>'報告書（事業主控）'!Q115</f>
        <v>0</v>
      </c>
      <c r="R115" s="90" t="s">
        <v>46</v>
      </c>
      <c r="S115" s="108">
        <f>'報告書（事業主控）'!S115</f>
        <v>0</v>
      </c>
      <c r="T115" s="798" t="s">
        <v>47</v>
      </c>
      <c r="U115" s="798"/>
      <c r="V115" s="800">
        <f>'報告書（事業主控）'!V115</f>
        <v>0</v>
      </c>
      <c r="W115" s="801"/>
      <c r="X115" s="801"/>
      <c r="Y115" s="95"/>
      <c r="Z115" s="68"/>
      <c r="AA115" s="111"/>
      <c r="AB115" s="111"/>
      <c r="AC115" s="95"/>
      <c r="AD115" s="68"/>
      <c r="AE115" s="111"/>
      <c r="AF115" s="111"/>
      <c r="AG115" s="95"/>
      <c r="AH115" s="770">
        <f>'報告書（事業主控）'!AH115</f>
        <v>0</v>
      </c>
      <c r="AI115" s="771"/>
      <c r="AJ115" s="771"/>
      <c r="AK115" s="772"/>
      <c r="AL115" s="68"/>
      <c r="AM115" s="69"/>
      <c r="AN115" s="770">
        <f>'報告書（事業主控）'!AN115</f>
        <v>0</v>
      </c>
      <c r="AO115" s="771"/>
      <c r="AP115" s="771"/>
      <c r="AQ115" s="771"/>
      <c r="AR115" s="771"/>
      <c r="AS115" s="112"/>
      <c r="AT115" s="83"/>
    </row>
    <row r="116" spans="2:46" ht="18" customHeight="1">
      <c r="B116" s="793"/>
      <c r="C116" s="794"/>
      <c r="D116" s="794"/>
      <c r="E116" s="794"/>
      <c r="F116" s="794"/>
      <c r="G116" s="794"/>
      <c r="H116" s="794"/>
      <c r="I116" s="795"/>
      <c r="J116" s="793"/>
      <c r="K116" s="794"/>
      <c r="L116" s="794"/>
      <c r="M116" s="794"/>
      <c r="N116" s="797"/>
      <c r="O116" s="113">
        <f>'報告書（事業主控）'!O116</f>
        <v>0</v>
      </c>
      <c r="P116" s="114" t="s">
        <v>45</v>
      </c>
      <c r="Q116" s="113">
        <f>'報告書（事業主控）'!Q116</f>
        <v>0</v>
      </c>
      <c r="R116" s="114" t="s">
        <v>46</v>
      </c>
      <c r="S116" s="113">
        <f>'報告書（事業主控）'!S116</f>
        <v>0</v>
      </c>
      <c r="T116" s="799" t="s">
        <v>48</v>
      </c>
      <c r="U116" s="799"/>
      <c r="V116" s="774">
        <f>'報告書（事業主控）'!V116</f>
        <v>0</v>
      </c>
      <c r="W116" s="775"/>
      <c r="X116" s="775"/>
      <c r="Y116" s="775"/>
      <c r="Z116" s="774">
        <f>'報告書（事業主控）'!Z116</f>
        <v>0</v>
      </c>
      <c r="AA116" s="775"/>
      <c r="AB116" s="775"/>
      <c r="AC116" s="775"/>
      <c r="AD116" s="774">
        <f>'報告書（事業主控）'!AD116</f>
        <v>0</v>
      </c>
      <c r="AE116" s="775"/>
      <c r="AF116" s="775"/>
      <c r="AG116" s="775"/>
      <c r="AH116" s="774">
        <f>'報告書（事業主控）'!AH116</f>
        <v>0</v>
      </c>
      <c r="AI116" s="775"/>
      <c r="AJ116" s="775"/>
      <c r="AK116" s="776"/>
      <c r="AL116" s="479">
        <f>'報告書（事業主控）'!AL116</f>
        <v>0</v>
      </c>
      <c r="AM116" s="773"/>
      <c r="AN116" s="767">
        <f>'報告書（事業主控）'!AN116</f>
        <v>0</v>
      </c>
      <c r="AO116" s="768"/>
      <c r="AP116" s="768"/>
      <c r="AQ116" s="768"/>
      <c r="AR116" s="768"/>
      <c r="AS116" s="73"/>
      <c r="AT116" s="83"/>
    </row>
    <row r="117" spans="2:46" ht="18" customHeight="1">
      <c r="B117" s="790">
        <f>'報告書（事業主控）'!B117</f>
        <v>0</v>
      </c>
      <c r="C117" s="791"/>
      <c r="D117" s="791"/>
      <c r="E117" s="791"/>
      <c r="F117" s="791"/>
      <c r="G117" s="791"/>
      <c r="H117" s="791"/>
      <c r="I117" s="792"/>
      <c r="J117" s="790">
        <f>'報告書（事業主控）'!J117</f>
        <v>0</v>
      </c>
      <c r="K117" s="791"/>
      <c r="L117" s="791"/>
      <c r="M117" s="791"/>
      <c r="N117" s="796"/>
      <c r="O117" s="108">
        <f>'報告書（事業主控）'!O117</f>
        <v>0</v>
      </c>
      <c r="P117" s="90" t="s">
        <v>45</v>
      </c>
      <c r="Q117" s="108">
        <f>'報告書（事業主控）'!Q117</f>
        <v>0</v>
      </c>
      <c r="R117" s="90" t="s">
        <v>46</v>
      </c>
      <c r="S117" s="108">
        <f>'報告書（事業主控）'!S117</f>
        <v>0</v>
      </c>
      <c r="T117" s="798" t="s">
        <v>47</v>
      </c>
      <c r="U117" s="798"/>
      <c r="V117" s="800">
        <f>'報告書（事業主控）'!V117</f>
        <v>0</v>
      </c>
      <c r="W117" s="801"/>
      <c r="X117" s="801"/>
      <c r="Y117" s="95"/>
      <c r="Z117" s="68"/>
      <c r="AA117" s="111"/>
      <c r="AB117" s="111"/>
      <c r="AC117" s="95"/>
      <c r="AD117" s="68"/>
      <c r="AE117" s="111"/>
      <c r="AF117" s="111"/>
      <c r="AG117" s="95"/>
      <c r="AH117" s="770">
        <f>'報告書（事業主控）'!AH117</f>
        <v>0</v>
      </c>
      <c r="AI117" s="771"/>
      <c r="AJ117" s="771"/>
      <c r="AK117" s="772"/>
      <c r="AL117" s="68"/>
      <c r="AM117" s="69"/>
      <c r="AN117" s="770">
        <f>'報告書（事業主控）'!AN117</f>
        <v>0</v>
      </c>
      <c r="AO117" s="771"/>
      <c r="AP117" s="771"/>
      <c r="AQ117" s="771"/>
      <c r="AR117" s="771"/>
      <c r="AS117" s="112"/>
      <c r="AT117" s="83"/>
    </row>
    <row r="118" spans="2:46" ht="18" customHeight="1">
      <c r="B118" s="793"/>
      <c r="C118" s="794"/>
      <c r="D118" s="794"/>
      <c r="E118" s="794"/>
      <c r="F118" s="794"/>
      <c r="G118" s="794"/>
      <c r="H118" s="794"/>
      <c r="I118" s="795"/>
      <c r="J118" s="793"/>
      <c r="K118" s="794"/>
      <c r="L118" s="794"/>
      <c r="M118" s="794"/>
      <c r="N118" s="797"/>
      <c r="O118" s="113">
        <f>'報告書（事業主控）'!O118</f>
        <v>0</v>
      </c>
      <c r="P118" s="114" t="s">
        <v>45</v>
      </c>
      <c r="Q118" s="113">
        <f>'報告書（事業主控）'!Q118</f>
        <v>0</v>
      </c>
      <c r="R118" s="114" t="s">
        <v>46</v>
      </c>
      <c r="S118" s="113">
        <f>'報告書（事業主控）'!S118</f>
        <v>0</v>
      </c>
      <c r="T118" s="799" t="s">
        <v>48</v>
      </c>
      <c r="U118" s="799"/>
      <c r="V118" s="774">
        <f>'報告書（事業主控）'!V118</f>
        <v>0</v>
      </c>
      <c r="W118" s="775"/>
      <c r="X118" s="775"/>
      <c r="Y118" s="775"/>
      <c r="Z118" s="774">
        <f>'報告書（事業主控）'!Z118</f>
        <v>0</v>
      </c>
      <c r="AA118" s="775"/>
      <c r="AB118" s="775"/>
      <c r="AC118" s="775"/>
      <c r="AD118" s="774">
        <f>'報告書（事業主控）'!AD118</f>
        <v>0</v>
      </c>
      <c r="AE118" s="775"/>
      <c r="AF118" s="775"/>
      <c r="AG118" s="775"/>
      <c r="AH118" s="774">
        <f>'報告書（事業主控）'!AH118</f>
        <v>0</v>
      </c>
      <c r="AI118" s="775"/>
      <c r="AJ118" s="775"/>
      <c r="AK118" s="776"/>
      <c r="AL118" s="479">
        <f>'報告書（事業主控）'!AL118</f>
        <v>0</v>
      </c>
      <c r="AM118" s="773"/>
      <c r="AN118" s="767">
        <f>'報告書（事業主控）'!AN118</f>
        <v>0</v>
      </c>
      <c r="AO118" s="768"/>
      <c r="AP118" s="768"/>
      <c r="AQ118" s="768"/>
      <c r="AR118" s="768"/>
      <c r="AS118" s="73"/>
      <c r="AT118" s="83"/>
    </row>
    <row r="119" spans="2:46" ht="18" customHeight="1">
      <c r="B119" s="501" t="s">
        <v>113</v>
      </c>
      <c r="C119" s="502"/>
      <c r="D119" s="502"/>
      <c r="E119" s="503"/>
      <c r="F119" s="781">
        <f>'報告書（事業主控）'!F119</f>
        <v>0</v>
      </c>
      <c r="G119" s="782"/>
      <c r="H119" s="782"/>
      <c r="I119" s="782"/>
      <c r="J119" s="782"/>
      <c r="K119" s="782"/>
      <c r="L119" s="782"/>
      <c r="M119" s="782"/>
      <c r="N119" s="783"/>
      <c r="O119" s="875" t="s">
        <v>60</v>
      </c>
      <c r="P119" s="876"/>
      <c r="Q119" s="876"/>
      <c r="R119" s="876"/>
      <c r="S119" s="876"/>
      <c r="T119" s="876"/>
      <c r="U119" s="877"/>
      <c r="V119" s="770">
        <f>'報告書（事業主控）'!V119</f>
        <v>0</v>
      </c>
      <c r="W119" s="771"/>
      <c r="X119" s="771"/>
      <c r="Y119" s="772"/>
      <c r="Z119" s="68"/>
      <c r="AA119" s="111"/>
      <c r="AB119" s="111"/>
      <c r="AC119" s="95"/>
      <c r="AD119" s="68"/>
      <c r="AE119" s="111"/>
      <c r="AF119" s="111"/>
      <c r="AG119" s="95"/>
      <c r="AH119" s="770">
        <f>'報告書（事業主控）'!AH119</f>
        <v>0</v>
      </c>
      <c r="AI119" s="771"/>
      <c r="AJ119" s="771"/>
      <c r="AK119" s="772"/>
      <c r="AL119" s="68"/>
      <c r="AM119" s="69"/>
      <c r="AN119" s="770">
        <f>'報告書（事業主控）'!AN119</f>
        <v>0</v>
      </c>
      <c r="AO119" s="771"/>
      <c r="AP119" s="771"/>
      <c r="AQ119" s="771"/>
      <c r="AR119" s="771"/>
      <c r="AS119" s="112"/>
      <c r="AT119" s="83"/>
    </row>
    <row r="120" spans="2:46" ht="18" customHeight="1">
      <c r="B120" s="504"/>
      <c r="C120" s="505"/>
      <c r="D120" s="505"/>
      <c r="E120" s="506"/>
      <c r="F120" s="784"/>
      <c r="G120" s="785"/>
      <c r="H120" s="785"/>
      <c r="I120" s="785"/>
      <c r="J120" s="785"/>
      <c r="K120" s="785"/>
      <c r="L120" s="785"/>
      <c r="M120" s="785"/>
      <c r="N120" s="786"/>
      <c r="O120" s="878"/>
      <c r="P120" s="879"/>
      <c r="Q120" s="879"/>
      <c r="R120" s="879"/>
      <c r="S120" s="879"/>
      <c r="T120" s="879"/>
      <c r="U120" s="880"/>
      <c r="V120" s="471">
        <f>'報告書（事業主控）'!V120</f>
        <v>0</v>
      </c>
      <c r="W120" s="723"/>
      <c r="X120" s="723"/>
      <c r="Y120" s="726"/>
      <c r="Z120" s="471">
        <f>'報告書（事業主控）'!Z120</f>
        <v>0</v>
      </c>
      <c r="AA120" s="724"/>
      <c r="AB120" s="724"/>
      <c r="AC120" s="725"/>
      <c r="AD120" s="471">
        <f>'報告書（事業主控）'!AD120</f>
        <v>0</v>
      </c>
      <c r="AE120" s="724"/>
      <c r="AF120" s="724"/>
      <c r="AG120" s="725"/>
      <c r="AH120" s="471">
        <f>'報告書（事業主控）'!AH120</f>
        <v>0</v>
      </c>
      <c r="AI120" s="472"/>
      <c r="AJ120" s="472"/>
      <c r="AK120" s="472"/>
      <c r="AL120" s="309"/>
      <c r="AM120" s="310"/>
      <c r="AN120" s="471">
        <f>'報告書（事業主控）'!AN120</f>
        <v>0</v>
      </c>
      <c r="AO120" s="723"/>
      <c r="AP120" s="723"/>
      <c r="AQ120" s="723"/>
      <c r="AR120" s="723"/>
      <c r="AS120" s="299"/>
      <c r="AT120" s="83"/>
    </row>
    <row r="121" spans="2:46" ht="18" customHeight="1">
      <c r="B121" s="507"/>
      <c r="C121" s="508"/>
      <c r="D121" s="508"/>
      <c r="E121" s="509"/>
      <c r="F121" s="787"/>
      <c r="G121" s="788"/>
      <c r="H121" s="788"/>
      <c r="I121" s="788"/>
      <c r="J121" s="788"/>
      <c r="K121" s="788"/>
      <c r="L121" s="788"/>
      <c r="M121" s="788"/>
      <c r="N121" s="789"/>
      <c r="O121" s="881"/>
      <c r="P121" s="882"/>
      <c r="Q121" s="882"/>
      <c r="R121" s="882"/>
      <c r="S121" s="882"/>
      <c r="T121" s="882"/>
      <c r="U121" s="883"/>
      <c r="V121" s="767">
        <f>'報告書（事業主控）'!V121</f>
        <v>0</v>
      </c>
      <c r="W121" s="768"/>
      <c r="X121" s="768"/>
      <c r="Y121" s="769"/>
      <c r="Z121" s="767">
        <f>'報告書（事業主控）'!Z121</f>
        <v>0</v>
      </c>
      <c r="AA121" s="768"/>
      <c r="AB121" s="768"/>
      <c r="AC121" s="769"/>
      <c r="AD121" s="767">
        <f>'報告書（事業主控）'!AD121</f>
        <v>0</v>
      </c>
      <c r="AE121" s="768"/>
      <c r="AF121" s="768"/>
      <c r="AG121" s="769"/>
      <c r="AH121" s="767">
        <f>'報告書（事業主控）'!AH121</f>
        <v>0</v>
      </c>
      <c r="AI121" s="768"/>
      <c r="AJ121" s="768"/>
      <c r="AK121" s="769"/>
      <c r="AL121" s="72"/>
      <c r="AM121" s="73"/>
      <c r="AN121" s="767">
        <f>'報告書（事業主控）'!AN121</f>
        <v>0</v>
      </c>
      <c r="AO121" s="768"/>
      <c r="AP121" s="768"/>
      <c r="AQ121" s="768"/>
      <c r="AR121" s="768"/>
      <c r="AS121" s="73"/>
      <c r="AT121" s="83"/>
    </row>
    <row r="122" spans="2:46" ht="18" customHeight="1">
      <c r="AN122" s="766">
        <f>'報告書（事業主控）'!AN122</f>
        <v>0</v>
      </c>
      <c r="AO122" s="766"/>
      <c r="AP122" s="766"/>
      <c r="AQ122" s="766"/>
      <c r="AR122" s="766"/>
      <c r="AS122" s="83"/>
      <c r="AT122" s="83"/>
    </row>
    <row r="123" spans="2:46" ht="31.5" customHeight="1">
      <c r="AN123" s="130"/>
      <c r="AO123" s="130"/>
      <c r="AP123" s="130"/>
      <c r="AQ123" s="130"/>
      <c r="AR123" s="130"/>
      <c r="AS123" s="83"/>
      <c r="AT123" s="83"/>
    </row>
    <row r="124" spans="2:46" ht="7.5" customHeight="1">
      <c r="X124" s="82"/>
      <c r="Y124" s="82"/>
      <c r="Z124" s="83"/>
      <c r="AA124" s="83"/>
      <c r="AB124" s="83"/>
      <c r="AC124" s="83"/>
      <c r="AD124" s="83"/>
      <c r="AE124" s="83"/>
      <c r="AF124" s="83"/>
      <c r="AG124" s="83"/>
      <c r="AH124" s="83"/>
      <c r="AI124" s="83"/>
      <c r="AJ124" s="83"/>
      <c r="AK124" s="83"/>
      <c r="AL124" s="83"/>
      <c r="AM124" s="83"/>
      <c r="AN124" s="83"/>
      <c r="AO124" s="83"/>
      <c r="AP124" s="83"/>
      <c r="AQ124" s="83"/>
      <c r="AR124" s="83"/>
      <c r="AS124" s="83"/>
    </row>
    <row r="125" spans="2:46" ht="10.5" customHeight="1">
      <c r="X125" s="82"/>
      <c r="Y125" s="82"/>
      <c r="Z125" s="83"/>
      <c r="AA125" s="83"/>
      <c r="AB125" s="83"/>
      <c r="AC125" s="83"/>
      <c r="AD125" s="83"/>
      <c r="AE125" s="83"/>
      <c r="AF125" s="83"/>
      <c r="AG125" s="83"/>
      <c r="AH125" s="83"/>
      <c r="AI125" s="83"/>
      <c r="AJ125" s="83"/>
      <c r="AK125" s="83"/>
      <c r="AL125" s="83"/>
      <c r="AM125" s="83"/>
      <c r="AN125" s="83"/>
      <c r="AO125" s="83"/>
      <c r="AP125" s="83"/>
      <c r="AQ125" s="83"/>
      <c r="AR125" s="83"/>
      <c r="AS125" s="83"/>
    </row>
    <row r="126" spans="2:46" ht="5.25" customHeight="1">
      <c r="X126" s="82"/>
      <c r="Y126" s="82"/>
      <c r="Z126" s="83"/>
      <c r="AA126" s="83"/>
      <c r="AB126" s="83"/>
      <c r="AC126" s="83"/>
      <c r="AD126" s="83"/>
      <c r="AE126" s="83"/>
      <c r="AF126" s="83"/>
      <c r="AG126" s="83"/>
      <c r="AH126" s="83"/>
      <c r="AI126" s="83"/>
      <c r="AJ126" s="83"/>
      <c r="AK126" s="83"/>
      <c r="AL126" s="83"/>
      <c r="AM126" s="83"/>
      <c r="AN126" s="83"/>
      <c r="AO126" s="83"/>
      <c r="AP126" s="83"/>
      <c r="AQ126" s="83"/>
      <c r="AR126" s="83"/>
      <c r="AS126" s="83"/>
    </row>
    <row r="127" spans="2:46" ht="5.25" customHeight="1">
      <c r="X127" s="82"/>
      <c r="Y127" s="82"/>
      <c r="Z127" s="83"/>
      <c r="AA127" s="83"/>
      <c r="AB127" s="83"/>
      <c r="AC127" s="83"/>
      <c r="AD127" s="83"/>
      <c r="AE127" s="83"/>
      <c r="AF127" s="83"/>
      <c r="AG127" s="83"/>
      <c r="AH127" s="83"/>
      <c r="AI127" s="83"/>
      <c r="AJ127" s="83"/>
      <c r="AK127" s="83"/>
      <c r="AL127" s="83"/>
      <c r="AM127" s="83"/>
      <c r="AN127" s="83"/>
      <c r="AO127" s="83"/>
      <c r="AP127" s="83"/>
      <c r="AQ127" s="83"/>
      <c r="AR127" s="83"/>
      <c r="AS127" s="83"/>
    </row>
    <row r="128" spans="2:46" ht="5.25" customHeight="1">
      <c r="X128" s="82"/>
      <c r="Y128" s="82"/>
      <c r="Z128" s="83"/>
      <c r="AA128" s="83"/>
      <c r="AB128" s="83"/>
      <c r="AC128" s="83"/>
      <c r="AD128" s="83"/>
      <c r="AE128" s="83"/>
      <c r="AF128" s="83"/>
      <c r="AG128" s="83"/>
      <c r="AH128" s="83"/>
      <c r="AI128" s="83"/>
      <c r="AJ128" s="83"/>
      <c r="AK128" s="83"/>
      <c r="AL128" s="83"/>
      <c r="AM128" s="83"/>
      <c r="AN128" s="83"/>
      <c r="AO128" s="83"/>
      <c r="AP128" s="83"/>
      <c r="AQ128" s="83"/>
      <c r="AR128" s="83"/>
      <c r="AS128" s="83"/>
    </row>
    <row r="129" spans="2:46" ht="5.25" customHeight="1">
      <c r="X129" s="82"/>
      <c r="Y129" s="82"/>
      <c r="Z129" s="83"/>
      <c r="AA129" s="83"/>
      <c r="AB129" s="83"/>
      <c r="AC129" s="83"/>
      <c r="AD129" s="83"/>
      <c r="AE129" s="83"/>
      <c r="AF129" s="83"/>
      <c r="AG129" s="83"/>
      <c r="AH129" s="83"/>
      <c r="AI129" s="83"/>
      <c r="AJ129" s="83"/>
      <c r="AK129" s="83"/>
      <c r="AL129" s="83"/>
      <c r="AM129" s="83"/>
      <c r="AN129" s="83"/>
      <c r="AO129" s="83"/>
      <c r="AP129" s="83"/>
      <c r="AQ129" s="83"/>
      <c r="AR129" s="83"/>
      <c r="AS129" s="83"/>
    </row>
    <row r="130" spans="2:46" ht="17.25" customHeight="1">
      <c r="B130" s="84" t="s">
        <v>50</v>
      </c>
      <c r="L130" s="83"/>
      <c r="M130" s="83"/>
      <c r="N130" s="83"/>
      <c r="O130" s="83"/>
      <c r="P130" s="83"/>
      <c r="Q130" s="83"/>
      <c r="R130" s="83"/>
      <c r="S130" s="85"/>
      <c r="T130" s="85"/>
      <c r="U130" s="85"/>
      <c r="V130" s="85"/>
      <c r="W130" s="85"/>
      <c r="X130" s="83"/>
      <c r="Y130" s="83"/>
      <c r="Z130" s="83"/>
      <c r="AA130" s="83"/>
      <c r="AB130" s="83"/>
      <c r="AC130" s="83"/>
      <c r="AL130" s="86"/>
      <c r="AM130" s="86"/>
      <c r="AN130" s="86"/>
      <c r="AO130" s="86"/>
    </row>
    <row r="131" spans="2:46" ht="12.75" customHeight="1">
      <c r="L131" s="83"/>
      <c r="M131" s="87"/>
      <c r="N131" s="87"/>
      <c r="O131" s="87"/>
      <c r="P131" s="87"/>
      <c r="Q131" s="87"/>
      <c r="R131" s="87"/>
      <c r="S131" s="87"/>
      <c r="T131" s="88"/>
      <c r="U131" s="88"/>
      <c r="V131" s="88"/>
      <c r="W131" s="88"/>
      <c r="X131" s="88"/>
      <c r="Y131" s="88"/>
      <c r="Z131" s="88"/>
      <c r="AA131" s="87"/>
      <c r="AB131" s="87"/>
      <c r="AC131" s="87"/>
      <c r="AL131" s="86"/>
      <c r="AM131" s="947" t="s">
        <v>303</v>
      </c>
      <c r="AN131" s="948"/>
      <c r="AO131" s="948"/>
      <c r="AP131" s="949"/>
    </row>
    <row r="132" spans="2:46" ht="12.75" customHeight="1">
      <c r="L132" s="83"/>
      <c r="M132" s="87"/>
      <c r="N132" s="87"/>
      <c r="O132" s="87"/>
      <c r="P132" s="87"/>
      <c r="Q132" s="87"/>
      <c r="R132" s="87"/>
      <c r="S132" s="87"/>
      <c r="T132" s="88"/>
      <c r="U132" s="88"/>
      <c r="V132" s="88"/>
      <c r="W132" s="88"/>
      <c r="X132" s="88"/>
      <c r="Y132" s="88"/>
      <c r="Z132" s="88"/>
      <c r="AA132" s="87"/>
      <c r="AB132" s="87"/>
      <c r="AC132" s="87"/>
      <c r="AL132" s="86"/>
      <c r="AM132" s="950"/>
      <c r="AN132" s="951"/>
      <c r="AO132" s="951"/>
      <c r="AP132" s="952"/>
    </row>
    <row r="133" spans="2:46" ht="12.75" customHeight="1">
      <c r="L133" s="83"/>
      <c r="M133" s="87"/>
      <c r="N133" s="87"/>
      <c r="O133" s="87"/>
      <c r="P133" s="87"/>
      <c r="Q133" s="87"/>
      <c r="R133" s="87"/>
      <c r="S133" s="87"/>
      <c r="T133" s="87"/>
      <c r="U133" s="87"/>
      <c r="V133" s="87"/>
      <c r="W133" s="87"/>
      <c r="X133" s="87"/>
      <c r="Y133" s="87"/>
      <c r="Z133" s="87"/>
      <c r="AA133" s="87"/>
      <c r="AB133" s="87"/>
      <c r="AC133" s="87"/>
      <c r="AL133" s="86"/>
      <c r="AM133" s="86"/>
      <c r="AN133" s="355"/>
      <c r="AO133" s="355"/>
    </row>
    <row r="134" spans="2:46" ht="6" customHeight="1">
      <c r="L134" s="83"/>
      <c r="M134" s="87"/>
      <c r="N134" s="87"/>
      <c r="O134" s="87"/>
      <c r="P134" s="87"/>
      <c r="Q134" s="87"/>
      <c r="R134" s="87"/>
      <c r="S134" s="87"/>
      <c r="T134" s="87"/>
      <c r="U134" s="87"/>
      <c r="V134" s="87"/>
      <c r="W134" s="87"/>
      <c r="X134" s="87"/>
      <c r="Y134" s="87"/>
      <c r="Z134" s="87"/>
      <c r="AA134" s="87"/>
      <c r="AB134" s="87"/>
      <c r="AC134" s="87"/>
      <c r="AL134" s="86"/>
      <c r="AM134" s="86"/>
    </row>
    <row r="135" spans="2:46" ht="12.75" customHeight="1">
      <c r="B135" s="818" t="s">
        <v>2</v>
      </c>
      <c r="C135" s="819"/>
      <c r="D135" s="819"/>
      <c r="E135" s="819"/>
      <c r="F135" s="819"/>
      <c r="G135" s="819"/>
      <c r="H135" s="819"/>
      <c r="I135" s="819"/>
      <c r="J135" s="841" t="s">
        <v>10</v>
      </c>
      <c r="K135" s="841"/>
      <c r="L135" s="89" t="s">
        <v>3</v>
      </c>
      <c r="M135" s="841" t="s">
        <v>11</v>
      </c>
      <c r="N135" s="841"/>
      <c r="O135" s="847" t="s">
        <v>12</v>
      </c>
      <c r="P135" s="841"/>
      <c r="Q135" s="841"/>
      <c r="R135" s="841"/>
      <c r="S135" s="841"/>
      <c r="T135" s="841"/>
      <c r="U135" s="841" t="s">
        <v>13</v>
      </c>
      <c r="V135" s="841"/>
      <c r="W135" s="841"/>
      <c r="X135" s="83"/>
      <c r="Y135" s="83"/>
      <c r="Z135" s="83"/>
      <c r="AA135" s="83"/>
      <c r="AB135" s="83"/>
      <c r="AC135" s="83"/>
      <c r="AD135" s="90"/>
      <c r="AE135" s="90"/>
      <c r="AF135" s="90"/>
      <c r="AG135" s="90"/>
      <c r="AH135" s="90"/>
      <c r="AI135" s="90"/>
      <c r="AJ135" s="90"/>
      <c r="AK135" s="83"/>
      <c r="AL135" s="594">
        <f ca="1">$AL$9</f>
        <v>10</v>
      </c>
      <c r="AM135" s="595"/>
      <c r="AN135" s="600" t="s">
        <v>4</v>
      </c>
      <c r="AO135" s="600"/>
      <c r="AP135" s="595">
        <v>4</v>
      </c>
      <c r="AQ135" s="595"/>
      <c r="AR135" s="600" t="s">
        <v>5</v>
      </c>
      <c r="AS135" s="615"/>
      <c r="AT135" s="83"/>
    </row>
    <row r="136" spans="2:46" ht="13.5" customHeight="1">
      <c r="B136" s="819"/>
      <c r="C136" s="819"/>
      <c r="D136" s="819"/>
      <c r="E136" s="819"/>
      <c r="F136" s="819"/>
      <c r="G136" s="819"/>
      <c r="H136" s="819"/>
      <c r="I136" s="819"/>
      <c r="J136" s="609" t="str">
        <f>$J$10</f>
        <v>2</v>
      </c>
      <c r="K136" s="547" t="str">
        <f>$K$10</f>
        <v>5</v>
      </c>
      <c r="L136" s="611" t="str">
        <f>$L$10</f>
        <v>1</v>
      </c>
      <c r="M136" s="550" t="str">
        <f>$M$10</f>
        <v>0</v>
      </c>
      <c r="N136" s="547" t="str">
        <f>$N$10</f>
        <v>4</v>
      </c>
      <c r="O136" s="550" t="str">
        <f>$O$10</f>
        <v>9</v>
      </c>
      <c r="P136" s="544" t="str">
        <f>$P$10</f>
        <v>3</v>
      </c>
      <c r="Q136" s="544" t="str">
        <f>$Q$10</f>
        <v>7</v>
      </c>
      <c r="R136" s="544" t="str">
        <f>$R$10</f>
        <v>0</v>
      </c>
      <c r="S136" s="544" t="str">
        <f>$S$10</f>
        <v>2</v>
      </c>
      <c r="T136" s="547" t="str">
        <f>$T$10</f>
        <v>5</v>
      </c>
      <c r="U136" s="550">
        <f>$U$10</f>
        <v>0</v>
      </c>
      <c r="V136" s="544">
        <f>$V$10</f>
        <v>0</v>
      </c>
      <c r="W136" s="547">
        <f>$W$10</f>
        <v>0</v>
      </c>
      <c r="X136" s="83"/>
      <c r="Y136" s="83"/>
      <c r="Z136" s="83"/>
      <c r="AA136" s="83"/>
      <c r="AB136" s="83"/>
      <c r="AC136" s="83"/>
      <c r="AD136" s="90"/>
      <c r="AE136" s="90"/>
      <c r="AF136" s="90"/>
      <c r="AG136" s="90"/>
      <c r="AH136" s="90"/>
      <c r="AI136" s="90"/>
      <c r="AJ136" s="90"/>
      <c r="AK136" s="83"/>
      <c r="AL136" s="596"/>
      <c r="AM136" s="597"/>
      <c r="AN136" s="601"/>
      <c r="AO136" s="601"/>
      <c r="AP136" s="597"/>
      <c r="AQ136" s="597"/>
      <c r="AR136" s="601"/>
      <c r="AS136" s="616"/>
      <c r="AT136" s="83"/>
    </row>
    <row r="137" spans="2:46" ht="9" customHeight="1">
      <c r="B137" s="819"/>
      <c r="C137" s="819"/>
      <c r="D137" s="819"/>
      <c r="E137" s="819"/>
      <c r="F137" s="819"/>
      <c r="G137" s="819"/>
      <c r="H137" s="819"/>
      <c r="I137" s="819"/>
      <c r="J137" s="610"/>
      <c r="K137" s="548"/>
      <c r="L137" s="612"/>
      <c r="M137" s="551"/>
      <c r="N137" s="548"/>
      <c r="O137" s="551"/>
      <c r="P137" s="545"/>
      <c r="Q137" s="545"/>
      <c r="R137" s="545"/>
      <c r="S137" s="545"/>
      <c r="T137" s="548"/>
      <c r="U137" s="551"/>
      <c r="V137" s="545"/>
      <c r="W137" s="548"/>
      <c r="X137" s="83"/>
      <c r="Y137" s="83"/>
      <c r="Z137" s="83"/>
      <c r="AA137" s="83"/>
      <c r="AB137" s="83"/>
      <c r="AC137" s="83"/>
      <c r="AD137" s="90"/>
      <c r="AE137" s="90"/>
      <c r="AF137" s="90"/>
      <c r="AG137" s="90"/>
      <c r="AH137" s="90"/>
      <c r="AI137" s="90"/>
      <c r="AJ137" s="90"/>
      <c r="AK137" s="83"/>
      <c r="AL137" s="598"/>
      <c r="AM137" s="599"/>
      <c r="AN137" s="602"/>
      <c r="AO137" s="602"/>
      <c r="AP137" s="599"/>
      <c r="AQ137" s="599"/>
      <c r="AR137" s="602"/>
      <c r="AS137" s="617"/>
      <c r="AT137" s="83"/>
    </row>
    <row r="138" spans="2:46" ht="6" customHeight="1">
      <c r="B138" s="820"/>
      <c r="C138" s="820"/>
      <c r="D138" s="820"/>
      <c r="E138" s="820"/>
      <c r="F138" s="820"/>
      <c r="G138" s="820"/>
      <c r="H138" s="820"/>
      <c r="I138" s="820"/>
      <c r="J138" s="610"/>
      <c r="K138" s="549"/>
      <c r="L138" s="613"/>
      <c r="M138" s="552"/>
      <c r="N138" s="549"/>
      <c r="O138" s="552"/>
      <c r="P138" s="546"/>
      <c r="Q138" s="546"/>
      <c r="R138" s="546"/>
      <c r="S138" s="546"/>
      <c r="T138" s="549"/>
      <c r="U138" s="552"/>
      <c r="V138" s="546"/>
      <c r="W138" s="549"/>
      <c r="X138" s="83"/>
      <c r="Y138" s="83"/>
      <c r="Z138" s="83"/>
      <c r="AA138" s="83"/>
      <c r="AB138" s="83"/>
      <c r="AC138" s="83"/>
      <c r="AD138" s="83"/>
      <c r="AE138" s="83"/>
      <c r="AF138" s="83"/>
      <c r="AG138" s="83"/>
      <c r="AH138" s="83"/>
      <c r="AI138" s="83"/>
      <c r="AJ138" s="83"/>
      <c r="AK138" s="83"/>
      <c r="AT138" s="83"/>
    </row>
    <row r="139" spans="2:46" ht="15" customHeight="1">
      <c r="B139" s="802" t="s">
        <v>51</v>
      </c>
      <c r="C139" s="803"/>
      <c r="D139" s="803"/>
      <c r="E139" s="803"/>
      <c r="F139" s="803"/>
      <c r="G139" s="803"/>
      <c r="H139" s="803"/>
      <c r="I139" s="804"/>
      <c r="J139" s="802" t="s">
        <v>6</v>
      </c>
      <c r="K139" s="803"/>
      <c r="L139" s="803"/>
      <c r="M139" s="803"/>
      <c r="N139" s="811"/>
      <c r="O139" s="814" t="s">
        <v>52</v>
      </c>
      <c r="P139" s="803"/>
      <c r="Q139" s="803"/>
      <c r="R139" s="803"/>
      <c r="S139" s="803"/>
      <c r="T139" s="803"/>
      <c r="U139" s="804"/>
      <c r="V139" s="91" t="s">
        <v>53</v>
      </c>
      <c r="W139" s="92"/>
      <c r="X139" s="92"/>
      <c r="Y139" s="817" t="s">
        <v>54</v>
      </c>
      <c r="Z139" s="817"/>
      <c r="AA139" s="817"/>
      <c r="AB139" s="817"/>
      <c r="AC139" s="817"/>
      <c r="AD139" s="817"/>
      <c r="AE139" s="817"/>
      <c r="AF139" s="817"/>
      <c r="AG139" s="817"/>
      <c r="AH139" s="817"/>
      <c r="AI139" s="92"/>
      <c r="AJ139" s="92"/>
      <c r="AK139" s="93"/>
      <c r="AL139" s="554" t="s">
        <v>55</v>
      </c>
      <c r="AM139" s="554"/>
      <c r="AN139" s="867" t="s">
        <v>59</v>
      </c>
      <c r="AO139" s="867"/>
      <c r="AP139" s="867"/>
      <c r="AQ139" s="867"/>
      <c r="AR139" s="867"/>
      <c r="AS139" s="868"/>
      <c r="AT139" s="83"/>
    </row>
    <row r="140" spans="2:46" ht="13.5" customHeight="1">
      <c r="B140" s="805"/>
      <c r="C140" s="806"/>
      <c r="D140" s="806"/>
      <c r="E140" s="806"/>
      <c r="F140" s="806"/>
      <c r="G140" s="806"/>
      <c r="H140" s="806"/>
      <c r="I140" s="807"/>
      <c r="J140" s="805"/>
      <c r="K140" s="806"/>
      <c r="L140" s="806"/>
      <c r="M140" s="806"/>
      <c r="N140" s="812"/>
      <c r="O140" s="815"/>
      <c r="P140" s="806"/>
      <c r="Q140" s="806"/>
      <c r="R140" s="806"/>
      <c r="S140" s="806"/>
      <c r="T140" s="806"/>
      <c r="U140" s="807"/>
      <c r="V140" s="821" t="s">
        <v>7</v>
      </c>
      <c r="W140" s="822"/>
      <c r="X140" s="822"/>
      <c r="Y140" s="823"/>
      <c r="Z140" s="827" t="s">
        <v>16</v>
      </c>
      <c r="AA140" s="828"/>
      <c r="AB140" s="828"/>
      <c r="AC140" s="829"/>
      <c r="AD140" s="833" t="s">
        <v>17</v>
      </c>
      <c r="AE140" s="834"/>
      <c r="AF140" s="834"/>
      <c r="AG140" s="835"/>
      <c r="AH140" s="839" t="s">
        <v>114</v>
      </c>
      <c r="AI140" s="600"/>
      <c r="AJ140" s="600"/>
      <c r="AK140" s="615"/>
      <c r="AL140" s="777" t="s">
        <v>18</v>
      </c>
      <c r="AM140" s="778"/>
      <c r="AN140" s="848" t="s">
        <v>19</v>
      </c>
      <c r="AO140" s="849"/>
      <c r="AP140" s="849"/>
      <c r="AQ140" s="849"/>
      <c r="AR140" s="850"/>
      <c r="AS140" s="851"/>
      <c r="AT140" s="83"/>
    </row>
    <row r="141" spans="2:46" ht="13.5" customHeight="1">
      <c r="B141" s="897"/>
      <c r="C141" s="898"/>
      <c r="D141" s="898"/>
      <c r="E141" s="898"/>
      <c r="F141" s="898"/>
      <c r="G141" s="898"/>
      <c r="H141" s="898"/>
      <c r="I141" s="899"/>
      <c r="J141" s="897"/>
      <c r="K141" s="898"/>
      <c r="L141" s="898"/>
      <c r="M141" s="898"/>
      <c r="N141" s="900"/>
      <c r="O141" s="909"/>
      <c r="P141" s="898"/>
      <c r="Q141" s="898"/>
      <c r="R141" s="898"/>
      <c r="S141" s="898"/>
      <c r="T141" s="898"/>
      <c r="U141" s="899"/>
      <c r="V141" s="824"/>
      <c r="W141" s="825"/>
      <c r="X141" s="825"/>
      <c r="Y141" s="826"/>
      <c r="Z141" s="830"/>
      <c r="AA141" s="831"/>
      <c r="AB141" s="831"/>
      <c r="AC141" s="832"/>
      <c r="AD141" s="836"/>
      <c r="AE141" s="837"/>
      <c r="AF141" s="837"/>
      <c r="AG141" s="838"/>
      <c r="AH141" s="840"/>
      <c r="AI141" s="602"/>
      <c r="AJ141" s="602"/>
      <c r="AK141" s="617"/>
      <c r="AL141" s="779"/>
      <c r="AM141" s="780"/>
      <c r="AN141" s="888"/>
      <c r="AO141" s="888"/>
      <c r="AP141" s="888"/>
      <c r="AQ141" s="888"/>
      <c r="AR141" s="888"/>
      <c r="AS141" s="889"/>
      <c r="AT141" s="83"/>
    </row>
    <row r="142" spans="2:46" ht="18" customHeight="1">
      <c r="B142" s="842">
        <f>'報告書（事業主控）'!B142</f>
        <v>0</v>
      </c>
      <c r="C142" s="843"/>
      <c r="D142" s="843"/>
      <c r="E142" s="843"/>
      <c r="F142" s="843"/>
      <c r="G142" s="843"/>
      <c r="H142" s="843"/>
      <c r="I142" s="844"/>
      <c r="J142" s="842">
        <f>'報告書（事業主控）'!J142</f>
        <v>0</v>
      </c>
      <c r="K142" s="843"/>
      <c r="L142" s="843"/>
      <c r="M142" s="843"/>
      <c r="N142" s="845"/>
      <c r="O142" s="104">
        <f>'報告書（事業主控）'!O142</f>
        <v>0</v>
      </c>
      <c r="P142" s="105" t="s">
        <v>45</v>
      </c>
      <c r="Q142" s="104">
        <f>'報告書（事業主控）'!Q142</f>
        <v>0</v>
      </c>
      <c r="R142" s="105" t="s">
        <v>46</v>
      </c>
      <c r="S142" s="104">
        <f>'報告書（事業主控）'!S142</f>
        <v>0</v>
      </c>
      <c r="T142" s="846" t="s">
        <v>47</v>
      </c>
      <c r="U142" s="846"/>
      <c r="V142" s="800">
        <f>'報告書（事業主控）'!V142</f>
        <v>0</v>
      </c>
      <c r="W142" s="801"/>
      <c r="X142" s="801"/>
      <c r="Y142" s="94" t="s">
        <v>8</v>
      </c>
      <c r="Z142" s="68"/>
      <c r="AA142" s="111"/>
      <c r="AB142" s="111"/>
      <c r="AC142" s="94" t="s">
        <v>8</v>
      </c>
      <c r="AD142" s="68"/>
      <c r="AE142" s="111"/>
      <c r="AF142" s="111"/>
      <c r="AG142" s="107" t="s">
        <v>8</v>
      </c>
      <c r="AH142" s="852">
        <f>'報告書（事業主控）'!AH142</f>
        <v>0</v>
      </c>
      <c r="AI142" s="853"/>
      <c r="AJ142" s="853"/>
      <c r="AK142" s="854"/>
      <c r="AL142" s="68"/>
      <c r="AM142" s="69"/>
      <c r="AN142" s="770">
        <f>'報告書（事業主控）'!AN142</f>
        <v>0</v>
      </c>
      <c r="AO142" s="771"/>
      <c r="AP142" s="771"/>
      <c r="AQ142" s="771"/>
      <c r="AR142" s="771"/>
      <c r="AS142" s="107" t="s">
        <v>8</v>
      </c>
      <c r="AT142" s="83"/>
    </row>
    <row r="143" spans="2:46" ht="18" customHeight="1">
      <c r="B143" s="793"/>
      <c r="C143" s="794"/>
      <c r="D143" s="794"/>
      <c r="E143" s="794"/>
      <c r="F143" s="794"/>
      <c r="G143" s="794"/>
      <c r="H143" s="794"/>
      <c r="I143" s="795"/>
      <c r="J143" s="793"/>
      <c r="K143" s="794"/>
      <c r="L143" s="794"/>
      <c r="M143" s="794"/>
      <c r="N143" s="797"/>
      <c r="O143" s="113">
        <f>'報告書（事業主控）'!O143</f>
        <v>0</v>
      </c>
      <c r="P143" s="114" t="s">
        <v>45</v>
      </c>
      <c r="Q143" s="113">
        <f>'報告書（事業主控）'!Q143</f>
        <v>0</v>
      </c>
      <c r="R143" s="114" t="s">
        <v>46</v>
      </c>
      <c r="S143" s="113">
        <f>'報告書（事業主控）'!S143</f>
        <v>0</v>
      </c>
      <c r="T143" s="799" t="s">
        <v>48</v>
      </c>
      <c r="U143" s="799"/>
      <c r="V143" s="767">
        <f>'報告書（事業主控）'!V143</f>
        <v>0</v>
      </c>
      <c r="W143" s="768"/>
      <c r="X143" s="768"/>
      <c r="Y143" s="768"/>
      <c r="Z143" s="767">
        <f>'報告書（事業主控）'!Z143</f>
        <v>0</v>
      </c>
      <c r="AA143" s="768"/>
      <c r="AB143" s="768"/>
      <c r="AC143" s="768"/>
      <c r="AD143" s="767">
        <f>'報告書（事業主控）'!AD143</f>
        <v>0</v>
      </c>
      <c r="AE143" s="768"/>
      <c r="AF143" s="768"/>
      <c r="AG143" s="769"/>
      <c r="AH143" s="774">
        <f>'報告書（事業主控）'!AH143</f>
        <v>0</v>
      </c>
      <c r="AI143" s="775"/>
      <c r="AJ143" s="775"/>
      <c r="AK143" s="776"/>
      <c r="AL143" s="479">
        <f>'報告書（事業主控）'!AL143</f>
        <v>0</v>
      </c>
      <c r="AM143" s="773"/>
      <c r="AN143" s="767">
        <f>'報告書（事業主控）'!AN143</f>
        <v>0</v>
      </c>
      <c r="AO143" s="768"/>
      <c r="AP143" s="768"/>
      <c r="AQ143" s="768"/>
      <c r="AR143" s="768"/>
      <c r="AS143" s="73"/>
      <c r="AT143" s="83"/>
    </row>
    <row r="144" spans="2:46" ht="18" customHeight="1">
      <c r="B144" s="790">
        <f>'報告書（事業主控）'!B144</f>
        <v>0</v>
      </c>
      <c r="C144" s="791"/>
      <c r="D144" s="791"/>
      <c r="E144" s="791"/>
      <c r="F144" s="791"/>
      <c r="G144" s="791"/>
      <c r="H144" s="791"/>
      <c r="I144" s="792"/>
      <c r="J144" s="790">
        <f>'報告書（事業主控）'!J144</f>
        <v>0</v>
      </c>
      <c r="K144" s="791"/>
      <c r="L144" s="791"/>
      <c r="M144" s="791"/>
      <c r="N144" s="796"/>
      <c r="O144" s="108">
        <f>'報告書（事業主控）'!O144</f>
        <v>0</v>
      </c>
      <c r="P144" s="90" t="s">
        <v>45</v>
      </c>
      <c r="Q144" s="108">
        <f>'報告書（事業主控）'!Q144</f>
        <v>0</v>
      </c>
      <c r="R144" s="90" t="s">
        <v>46</v>
      </c>
      <c r="S144" s="108">
        <f>'報告書（事業主控）'!S144</f>
        <v>0</v>
      </c>
      <c r="T144" s="798" t="s">
        <v>47</v>
      </c>
      <c r="U144" s="798"/>
      <c r="V144" s="800">
        <f>'報告書（事業主控）'!V144</f>
        <v>0</v>
      </c>
      <c r="W144" s="801"/>
      <c r="X144" s="801"/>
      <c r="Y144" s="95"/>
      <c r="Z144" s="68"/>
      <c r="AA144" s="111"/>
      <c r="AB144" s="111"/>
      <c r="AC144" s="95"/>
      <c r="AD144" s="68"/>
      <c r="AE144" s="111"/>
      <c r="AF144" s="111"/>
      <c r="AG144" s="95"/>
      <c r="AH144" s="770">
        <f>'報告書（事業主控）'!AH144</f>
        <v>0</v>
      </c>
      <c r="AI144" s="771"/>
      <c r="AJ144" s="771"/>
      <c r="AK144" s="772"/>
      <c r="AL144" s="68"/>
      <c r="AM144" s="69"/>
      <c r="AN144" s="770">
        <f>'報告書（事業主控）'!AN144</f>
        <v>0</v>
      </c>
      <c r="AO144" s="771"/>
      <c r="AP144" s="771"/>
      <c r="AQ144" s="771"/>
      <c r="AR144" s="771"/>
      <c r="AS144" s="112"/>
      <c r="AT144" s="83"/>
    </row>
    <row r="145" spans="2:46" ht="18" customHeight="1">
      <c r="B145" s="793"/>
      <c r="C145" s="794"/>
      <c r="D145" s="794"/>
      <c r="E145" s="794"/>
      <c r="F145" s="794"/>
      <c r="G145" s="794"/>
      <c r="H145" s="794"/>
      <c r="I145" s="795"/>
      <c r="J145" s="793"/>
      <c r="K145" s="794"/>
      <c r="L145" s="794"/>
      <c r="M145" s="794"/>
      <c r="N145" s="797"/>
      <c r="O145" s="113">
        <f>'報告書（事業主控）'!O145</f>
        <v>0</v>
      </c>
      <c r="P145" s="114" t="s">
        <v>45</v>
      </c>
      <c r="Q145" s="113">
        <f>'報告書（事業主控）'!Q145</f>
        <v>0</v>
      </c>
      <c r="R145" s="114" t="s">
        <v>46</v>
      </c>
      <c r="S145" s="113">
        <f>'報告書（事業主控）'!S145</f>
        <v>0</v>
      </c>
      <c r="T145" s="799" t="s">
        <v>48</v>
      </c>
      <c r="U145" s="799"/>
      <c r="V145" s="774">
        <f>'報告書（事業主控）'!V145</f>
        <v>0</v>
      </c>
      <c r="W145" s="775"/>
      <c r="X145" s="775"/>
      <c r="Y145" s="775"/>
      <c r="Z145" s="774">
        <f>'報告書（事業主控）'!Z145</f>
        <v>0</v>
      </c>
      <c r="AA145" s="775"/>
      <c r="AB145" s="775"/>
      <c r="AC145" s="775"/>
      <c r="AD145" s="774">
        <f>'報告書（事業主控）'!AD145</f>
        <v>0</v>
      </c>
      <c r="AE145" s="775"/>
      <c r="AF145" s="775"/>
      <c r="AG145" s="775"/>
      <c r="AH145" s="774">
        <f>'報告書（事業主控）'!AH145</f>
        <v>0</v>
      </c>
      <c r="AI145" s="775"/>
      <c r="AJ145" s="775"/>
      <c r="AK145" s="776"/>
      <c r="AL145" s="479">
        <f>'報告書（事業主控）'!AL145</f>
        <v>0</v>
      </c>
      <c r="AM145" s="773"/>
      <c r="AN145" s="767">
        <f>'報告書（事業主控）'!AN145</f>
        <v>0</v>
      </c>
      <c r="AO145" s="768"/>
      <c r="AP145" s="768"/>
      <c r="AQ145" s="768"/>
      <c r="AR145" s="768"/>
      <c r="AS145" s="73"/>
      <c r="AT145" s="83"/>
    </row>
    <row r="146" spans="2:46" ht="18" customHeight="1">
      <c r="B146" s="790">
        <f>'報告書（事業主控）'!B146</f>
        <v>0</v>
      </c>
      <c r="C146" s="791"/>
      <c r="D146" s="791"/>
      <c r="E146" s="791"/>
      <c r="F146" s="791"/>
      <c r="G146" s="791"/>
      <c r="H146" s="791"/>
      <c r="I146" s="792"/>
      <c r="J146" s="790">
        <f>'報告書（事業主控）'!J146</f>
        <v>0</v>
      </c>
      <c r="K146" s="791"/>
      <c r="L146" s="791"/>
      <c r="M146" s="791"/>
      <c r="N146" s="796"/>
      <c r="O146" s="108">
        <f>'報告書（事業主控）'!O146</f>
        <v>0</v>
      </c>
      <c r="P146" s="90" t="s">
        <v>45</v>
      </c>
      <c r="Q146" s="108">
        <f>'報告書（事業主控）'!Q146</f>
        <v>0</v>
      </c>
      <c r="R146" s="90" t="s">
        <v>46</v>
      </c>
      <c r="S146" s="108">
        <f>'報告書（事業主控）'!S146</f>
        <v>0</v>
      </c>
      <c r="T146" s="798" t="s">
        <v>47</v>
      </c>
      <c r="U146" s="798"/>
      <c r="V146" s="800">
        <f>'報告書（事業主控）'!V146</f>
        <v>0</v>
      </c>
      <c r="W146" s="801"/>
      <c r="X146" s="801"/>
      <c r="Y146" s="95"/>
      <c r="Z146" s="68"/>
      <c r="AA146" s="111"/>
      <c r="AB146" s="111"/>
      <c r="AC146" s="95"/>
      <c r="AD146" s="68"/>
      <c r="AE146" s="111"/>
      <c r="AF146" s="111"/>
      <c r="AG146" s="95"/>
      <c r="AH146" s="770">
        <f>'報告書（事業主控）'!AH146</f>
        <v>0</v>
      </c>
      <c r="AI146" s="771"/>
      <c r="AJ146" s="771"/>
      <c r="AK146" s="772"/>
      <c r="AL146" s="68"/>
      <c r="AM146" s="69"/>
      <c r="AN146" s="770">
        <f>'報告書（事業主控）'!AN146</f>
        <v>0</v>
      </c>
      <c r="AO146" s="771"/>
      <c r="AP146" s="771"/>
      <c r="AQ146" s="771"/>
      <c r="AR146" s="771"/>
      <c r="AS146" s="112"/>
      <c r="AT146" s="83"/>
    </row>
    <row r="147" spans="2:46" ht="18" customHeight="1">
      <c r="B147" s="793"/>
      <c r="C147" s="794"/>
      <c r="D147" s="794"/>
      <c r="E147" s="794"/>
      <c r="F147" s="794"/>
      <c r="G147" s="794"/>
      <c r="H147" s="794"/>
      <c r="I147" s="795"/>
      <c r="J147" s="793"/>
      <c r="K147" s="794"/>
      <c r="L147" s="794"/>
      <c r="M147" s="794"/>
      <c r="N147" s="797"/>
      <c r="O147" s="113">
        <f>'報告書（事業主控）'!O147</f>
        <v>0</v>
      </c>
      <c r="P147" s="114" t="s">
        <v>45</v>
      </c>
      <c r="Q147" s="113">
        <f>'報告書（事業主控）'!Q147</f>
        <v>0</v>
      </c>
      <c r="R147" s="114" t="s">
        <v>46</v>
      </c>
      <c r="S147" s="113">
        <f>'報告書（事業主控）'!S147</f>
        <v>0</v>
      </c>
      <c r="T147" s="799" t="s">
        <v>48</v>
      </c>
      <c r="U147" s="799"/>
      <c r="V147" s="774">
        <f>'報告書（事業主控）'!V147</f>
        <v>0</v>
      </c>
      <c r="W147" s="775"/>
      <c r="X147" s="775"/>
      <c r="Y147" s="775"/>
      <c r="Z147" s="774">
        <f>'報告書（事業主控）'!Z147</f>
        <v>0</v>
      </c>
      <c r="AA147" s="775"/>
      <c r="AB147" s="775"/>
      <c r="AC147" s="775"/>
      <c r="AD147" s="774">
        <f>'報告書（事業主控）'!AD147</f>
        <v>0</v>
      </c>
      <c r="AE147" s="775"/>
      <c r="AF147" s="775"/>
      <c r="AG147" s="775"/>
      <c r="AH147" s="774">
        <f>'報告書（事業主控）'!AH147</f>
        <v>0</v>
      </c>
      <c r="AI147" s="775"/>
      <c r="AJ147" s="775"/>
      <c r="AK147" s="776"/>
      <c r="AL147" s="479">
        <f>'報告書（事業主控）'!AL147</f>
        <v>0</v>
      </c>
      <c r="AM147" s="773"/>
      <c r="AN147" s="767">
        <f>'報告書（事業主控）'!AN147</f>
        <v>0</v>
      </c>
      <c r="AO147" s="768"/>
      <c r="AP147" s="768"/>
      <c r="AQ147" s="768"/>
      <c r="AR147" s="768"/>
      <c r="AS147" s="73"/>
      <c r="AT147" s="83"/>
    </row>
    <row r="148" spans="2:46" ht="18" customHeight="1">
      <c r="B148" s="790">
        <f>'報告書（事業主控）'!B148</f>
        <v>0</v>
      </c>
      <c r="C148" s="791"/>
      <c r="D148" s="791"/>
      <c r="E148" s="791"/>
      <c r="F148" s="791"/>
      <c r="G148" s="791"/>
      <c r="H148" s="791"/>
      <c r="I148" s="792"/>
      <c r="J148" s="790">
        <f>'報告書（事業主控）'!J148</f>
        <v>0</v>
      </c>
      <c r="K148" s="791"/>
      <c r="L148" s="791"/>
      <c r="M148" s="791"/>
      <c r="N148" s="796"/>
      <c r="O148" s="108">
        <f>'報告書（事業主控）'!O148</f>
        <v>0</v>
      </c>
      <c r="P148" s="90" t="s">
        <v>45</v>
      </c>
      <c r="Q148" s="108">
        <f>'報告書（事業主控）'!Q148</f>
        <v>0</v>
      </c>
      <c r="R148" s="90" t="s">
        <v>46</v>
      </c>
      <c r="S148" s="108">
        <f>'報告書（事業主控）'!S148</f>
        <v>0</v>
      </c>
      <c r="T148" s="798" t="s">
        <v>47</v>
      </c>
      <c r="U148" s="798"/>
      <c r="V148" s="800">
        <f>'報告書（事業主控）'!V148</f>
        <v>0</v>
      </c>
      <c r="W148" s="801"/>
      <c r="X148" s="801"/>
      <c r="Y148" s="95"/>
      <c r="Z148" s="68"/>
      <c r="AA148" s="111"/>
      <c r="AB148" s="111"/>
      <c r="AC148" s="95"/>
      <c r="AD148" s="68"/>
      <c r="AE148" s="111"/>
      <c r="AF148" s="111"/>
      <c r="AG148" s="95"/>
      <c r="AH148" s="770">
        <f>'報告書（事業主控）'!AH148</f>
        <v>0</v>
      </c>
      <c r="AI148" s="771"/>
      <c r="AJ148" s="771"/>
      <c r="AK148" s="772"/>
      <c r="AL148" s="68"/>
      <c r="AM148" s="69"/>
      <c r="AN148" s="770">
        <f>'報告書（事業主控）'!AN148</f>
        <v>0</v>
      </c>
      <c r="AO148" s="771"/>
      <c r="AP148" s="771"/>
      <c r="AQ148" s="771"/>
      <c r="AR148" s="771"/>
      <c r="AS148" s="112"/>
      <c r="AT148" s="83"/>
    </row>
    <row r="149" spans="2:46" ht="18" customHeight="1">
      <c r="B149" s="793"/>
      <c r="C149" s="794"/>
      <c r="D149" s="794"/>
      <c r="E149" s="794"/>
      <c r="F149" s="794"/>
      <c r="G149" s="794"/>
      <c r="H149" s="794"/>
      <c r="I149" s="795"/>
      <c r="J149" s="793"/>
      <c r="K149" s="794"/>
      <c r="L149" s="794"/>
      <c r="M149" s="794"/>
      <c r="N149" s="797"/>
      <c r="O149" s="113">
        <f>'報告書（事業主控）'!O149</f>
        <v>0</v>
      </c>
      <c r="P149" s="114" t="s">
        <v>45</v>
      </c>
      <c r="Q149" s="113">
        <f>'報告書（事業主控）'!Q149</f>
        <v>0</v>
      </c>
      <c r="R149" s="114" t="s">
        <v>46</v>
      </c>
      <c r="S149" s="113">
        <f>'報告書（事業主控）'!S149</f>
        <v>0</v>
      </c>
      <c r="T149" s="799" t="s">
        <v>48</v>
      </c>
      <c r="U149" s="799"/>
      <c r="V149" s="774">
        <f>'報告書（事業主控）'!V149</f>
        <v>0</v>
      </c>
      <c r="W149" s="775"/>
      <c r="X149" s="775"/>
      <c r="Y149" s="775"/>
      <c r="Z149" s="774">
        <f>'報告書（事業主控）'!Z149</f>
        <v>0</v>
      </c>
      <c r="AA149" s="775"/>
      <c r="AB149" s="775"/>
      <c r="AC149" s="775"/>
      <c r="AD149" s="774">
        <f>'報告書（事業主控）'!AD149</f>
        <v>0</v>
      </c>
      <c r="AE149" s="775"/>
      <c r="AF149" s="775"/>
      <c r="AG149" s="775"/>
      <c r="AH149" s="774">
        <f>'報告書（事業主控）'!AH149</f>
        <v>0</v>
      </c>
      <c r="AI149" s="775"/>
      <c r="AJ149" s="775"/>
      <c r="AK149" s="776"/>
      <c r="AL149" s="479">
        <f>'報告書（事業主控）'!AL149</f>
        <v>0</v>
      </c>
      <c r="AM149" s="773"/>
      <c r="AN149" s="767">
        <f>'報告書（事業主控）'!AN149</f>
        <v>0</v>
      </c>
      <c r="AO149" s="768"/>
      <c r="AP149" s="768"/>
      <c r="AQ149" s="768"/>
      <c r="AR149" s="768"/>
      <c r="AS149" s="73"/>
      <c r="AT149" s="83"/>
    </row>
    <row r="150" spans="2:46" ht="18" customHeight="1">
      <c r="B150" s="790">
        <f>'報告書（事業主控）'!B150</f>
        <v>0</v>
      </c>
      <c r="C150" s="791"/>
      <c r="D150" s="791"/>
      <c r="E150" s="791"/>
      <c r="F150" s="791"/>
      <c r="G150" s="791"/>
      <c r="H150" s="791"/>
      <c r="I150" s="792"/>
      <c r="J150" s="790">
        <f>'報告書（事業主控）'!J150</f>
        <v>0</v>
      </c>
      <c r="K150" s="791"/>
      <c r="L150" s="791"/>
      <c r="M150" s="791"/>
      <c r="N150" s="796"/>
      <c r="O150" s="108">
        <f>'報告書（事業主控）'!O150</f>
        <v>0</v>
      </c>
      <c r="P150" s="90" t="s">
        <v>45</v>
      </c>
      <c r="Q150" s="108">
        <f>'報告書（事業主控）'!Q150</f>
        <v>0</v>
      </c>
      <c r="R150" s="90" t="s">
        <v>46</v>
      </c>
      <c r="S150" s="108">
        <f>'報告書（事業主控）'!S150</f>
        <v>0</v>
      </c>
      <c r="T150" s="798" t="s">
        <v>47</v>
      </c>
      <c r="U150" s="798"/>
      <c r="V150" s="800">
        <f>'報告書（事業主控）'!V150</f>
        <v>0</v>
      </c>
      <c r="W150" s="801"/>
      <c r="X150" s="801"/>
      <c r="Y150" s="95"/>
      <c r="Z150" s="68"/>
      <c r="AA150" s="111"/>
      <c r="AB150" s="111"/>
      <c r="AC150" s="95"/>
      <c r="AD150" s="68"/>
      <c r="AE150" s="111"/>
      <c r="AF150" s="111"/>
      <c r="AG150" s="95"/>
      <c r="AH150" s="770">
        <f>'報告書（事業主控）'!AH150</f>
        <v>0</v>
      </c>
      <c r="AI150" s="771"/>
      <c r="AJ150" s="771"/>
      <c r="AK150" s="772"/>
      <c r="AL150" s="68"/>
      <c r="AM150" s="69"/>
      <c r="AN150" s="770">
        <f>'報告書（事業主控）'!AN150</f>
        <v>0</v>
      </c>
      <c r="AO150" s="771"/>
      <c r="AP150" s="771"/>
      <c r="AQ150" s="771"/>
      <c r="AR150" s="771"/>
      <c r="AS150" s="112"/>
      <c r="AT150" s="83"/>
    </row>
    <row r="151" spans="2:46" ht="18" customHeight="1">
      <c r="B151" s="793"/>
      <c r="C151" s="794"/>
      <c r="D151" s="794"/>
      <c r="E151" s="794"/>
      <c r="F151" s="794"/>
      <c r="G151" s="794"/>
      <c r="H151" s="794"/>
      <c r="I151" s="795"/>
      <c r="J151" s="793"/>
      <c r="K151" s="794"/>
      <c r="L151" s="794"/>
      <c r="M151" s="794"/>
      <c r="N151" s="797"/>
      <c r="O151" s="113">
        <f>'報告書（事業主控）'!O151</f>
        <v>0</v>
      </c>
      <c r="P151" s="114" t="s">
        <v>45</v>
      </c>
      <c r="Q151" s="113">
        <f>'報告書（事業主控）'!Q151</f>
        <v>0</v>
      </c>
      <c r="R151" s="114" t="s">
        <v>46</v>
      </c>
      <c r="S151" s="113">
        <f>'報告書（事業主控）'!S151</f>
        <v>0</v>
      </c>
      <c r="T151" s="799" t="s">
        <v>48</v>
      </c>
      <c r="U151" s="799"/>
      <c r="V151" s="774">
        <f>'報告書（事業主控）'!V151</f>
        <v>0</v>
      </c>
      <c r="W151" s="775"/>
      <c r="X151" s="775"/>
      <c r="Y151" s="775"/>
      <c r="Z151" s="774">
        <f>'報告書（事業主控）'!Z151</f>
        <v>0</v>
      </c>
      <c r="AA151" s="775"/>
      <c r="AB151" s="775"/>
      <c r="AC151" s="775"/>
      <c r="AD151" s="774">
        <f>'報告書（事業主控）'!AD151</f>
        <v>0</v>
      </c>
      <c r="AE151" s="775"/>
      <c r="AF151" s="775"/>
      <c r="AG151" s="775"/>
      <c r="AH151" s="774">
        <f>'報告書（事業主控）'!AH151</f>
        <v>0</v>
      </c>
      <c r="AI151" s="775"/>
      <c r="AJ151" s="775"/>
      <c r="AK151" s="776"/>
      <c r="AL151" s="479">
        <f>'報告書（事業主控）'!AL151</f>
        <v>0</v>
      </c>
      <c r="AM151" s="773"/>
      <c r="AN151" s="767">
        <f>'報告書（事業主控）'!AN151</f>
        <v>0</v>
      </c>
      <c r="AO151" s="768"/>
      <c r="AP151" s="768"/>
      <c r="AQ151" s="768"/>
      <c r="AR151" s="768"/>
      <c r="AS151" s="73"/>
      <c r="AT151" s="83"/>
    </row>
    <row r="152" spans="2:46" ht="18" customHeight="1">
      <c r="B152" s="790">
        <f>'報告書（事業主控）'!B152</f>
        <v>0</v>
      </c>
      <c r="C152" s="791"/>
      <c r="D152" s="791"/>
      <c r="E152" s="791"/>
      <c r="F152" s="791"/>
      <c r="G152" s="791"/>
      <c r="H152" s="791"/>
      <c r="I152" s="792"/>
      <c r="J152" s="790">
        <f>'報告書（事業主控）'!J152</f>
        <v>0</v>
      </c>
      <c r="K152" s="791"/>
      <c r="L152" s="791"/>
      <c r="M152" s="791"/>
      <c r="N152" s="796"/>
      <c r="O152" s="108">
        <f>'報告書（事業主控）'!O152</f>
        <v>0</v>
      </c>
      <c r="P152" s="90" t="s">
        <v>45</v>
      </c>
      <c r="Q152" s="108">
        <f>'報告書（事業主控）'!Q152</f>
        <v>0</v>
      </c>
      <c r="R152" s="90" t="s">
        <v>46</v>
      </c>
      <c r="S152" s="108">
        <f>'報告書（事業主控）'!S152</f>
        <v>0</v>
      </c>
      <c r="T152" s="798" t="s">
        <v>47</v>
      </c>
      <c r="U152" s="798"/>
      <c r="V152" s="800">
        <f>'報告書（事業主控）'!V152</f>
        <v>0</v>
      </c>
      <c r="W152" s="801"/>
      <c r="X152" s="801"/>
      <c r="Y152" s="95"/>
      <c r="Z152" s="68"/>
      <c r="AA152" s="111"/>
      <c r="AB152" s="111"/>
      <c r="AC152" s="95"/>
      <c r="AD152" s="68"/>
      <c r="AE152" s="111"/>
      <c r="AF152" s="111"/>
      <c r="AG152" s="95"/>
      <c r="AH152" s="770">
        <f>'報告書（事業主控）'!AH152</f>
        <v>0</v>
      </c>
      <c r="AI152" s="771"/>
      <c r="AJ152" s="771"/>
      <c r="AK152" s="772"/>
      <c r="AL152" s="68"/>
      <c r="AM152" s="69"/>
      <c r="AN152" s="770">
        <f>'報告書（事業主控）'!AN152</f>
        <v>0</v>
      </c>
      <c r="AO152" s="771"/>
      <c r="AP152" s="771"/>
      <c r="AQ152" s="771"/>
      <c r="AR152" s="771"/>
      <c r="AS152" s="112"/>
      <c r="AT152" s="83"/>
    </row>
    <row r="153" spans="2:46" ht="18" customHeight="1">
      <c r="B153" s="793"/>
      <c r="C153" s="794"/>
      <c r="D153" s="794"/>
      <c r="E153" s="794"/>
      <c r="F153" s="794"/>
      <c r="G153" s="794"/>
      <c r="H153" s="794"/>
      <c r="I153" s="795"/>
      <c r="J153" s="793"/>
      <c r="K153" s="794"/>
      <c r="L153" s="794"/>
      <c r="M153" s="794"/>
      <c r="N153" s="797"/>
      <c r="O153" s="113">
        <f>'報告書（事業主控）'!O153</f>
        <v>0</v>
      </c>
      <c r="P153" s="114" t="s">
        <v>45</v>
      </c>
      <c r="Q153" s="113">
        <f>'報告書（事業主控）'!Q153</f>
        <v>0</v>
      </c>
      <c r="R153" s="114" t="s">
        <v>46</v>
      </c>
      <c r="S153" s="113">
        <f>'報告書（事業主控）'!S153</f>
        <v>0</v>
      </c>
      <c r="T153" s="799" t="s">
        <v>48</v>
      </c>
      <c r="U153" s="799"/>
      <c r="V153" s="774">
        <f>'報告書（事業主控）'!V153</f>
        <v>0</v>
      </c>
      <c r="W153" s="775"/>
      <c r="X153" s="775"/>
      <c r="Y153" s="775"/>
      <c r="Z153" s="774">
        <f>'報告書（事業主控）'!Z153</f>
        <v>0</v>
      </c>
      <c r="AA153" s="775"/>
      <c r="AB153" s="775"/>
      <c r="AC153" s="775"/>
      <c r="AD153" s="774">
        <f>'報告書（事業主控）'!AD153</f>
        <v>0</v>
      </c>
      <c r="AE153" s="775"/>
      <c r="AF153" s="775"/>
      <c r="AG153" s="775"/>
      <c r="AH153" s="774">
        <f>'報告書（事業主控）'!AH153</f>
        <v>0</v>
      </c>
      <c r="AI153" s="775"/>
      <c r="AJ153" s="775"/>
      <c r="AK153" s="776"/>
      <c r="AL153" s="479">
        <f>'報告書（事業主控）'!AL153</f>
        <v>0</v>
      </c>
      <c r="AM153" s="773"/>
      <c r="AN153" s="767">
        <f>'報告書（事業主控）'!AN153</f>
        <v>0</v>
      </c>
      <c r="AO153" s="768"/>
      <c r="AP153" s="768"/>
      <c r="AQ153" s="768"/>
      <c r="AR153" s="768"/>
      <c r="AS153" s="73"/>
      <c r="AT153" s="83"/>
    </row>
    <row r="154" spans="2:46" ht="18" customHeight="1">
      <c r="B154" s="790">
        <f>'報告書（事業主控）'!B154</f>
        <v>0</v>
      </c>
      <c r="C154" s="791"/>
      <c r="D154" s="791"/>
      <c r="E154" s="791"/>
      <c r="F154" s="791"/>
      <c r="G154" s="791"/>
      <c r="H154" s="791"/>
      <c r="I154" s="792"/>
      <c r="J154" s="790">
        <f>'報告書（事業主控）'!J154</f>
        <v>0</v>
      </c>
      <c r="K154" s="791"/>
      <c r="L154" s="791"/>
      <c r="M154" s="791"/>
      <c r="N154" s="796"/>
      <c r="O154" s="108">
        <f>'報告書（事業主控）'!O154</f>
        <v>0</v>
      </c>
      <c r="P154" s="90" t="s">
        <v>45</v>
      </c>
      <c r="Q154" s="108">
        <f>'報告書（事業主控）'!Q154</f>
        <v>0</v>
      </c>
      <c r="R154" s="90" t="s">
        <v>46</v>
      </c>
      <c r="S154" s="108">
        <f>'報告書（事業主控）'!S154</f>
        <v>0</v>
      </c>
      <c r="T154" s="798" t="s">
        <v>47</v>
      </c>
      <c r="U154" s="798"/>
      <c r="V154" s="800">
        <f>'報告書（事業主控）'!V154</f>
        <v>0</v>
      </c>
      <c r="W154" s="801"/>
      <c r="X154" s="801"/>
      <c r="Y154" s="95"/>
      <c r="Z154" s="68"/>
      <c r="AA154" s="111"/>
      <c r="AB154" s="111"/>
      <c r="AC154" s="95"/>
      <c r="AD154" s="68"/>
      <c r="AE154" s="111"/>
      <c r="AF154" s="111"/>
      <c r="AG154" s="95"/>
      <c r="AH154" s="770">
        <f>'報告書（事業主控）'!AH154</f>
        <v>0</v>
      </c>
      <c r="AI154" s="771"/>
      <c r="AJ154" s="771"/>
      <c r="AK154" s="772"/>
      <c r="AL154" s="68"/>
      <c r="AM154" s="69"/>
      <c r="AN154" s="770">
        <f>'報告書（事業主控）'!AN154</f>
        <v>0</v>
      </c>
      <c r="AO154" s="771"/>
      <c r="AP154" s="771"/>
      <c r="AQ154" s="771"/>
      <c r="AR154" s="771"/>
      <c r="AS154" s="112"/>
      <c r="AT154" s="83"/>
    </row>
    <row r="155" spans="2:46" ht="18" customHeight="1">
      <c r="B155" s="793"/>
      <c r="C155" s="794"/>
      <c r="D155" s="794"/>
      <c r="E155" s="794"/>
      <c r="F155" s="794"/>
      <c r="G155" s="794"/>
      <c r="H155" s="794"/>
      <c r="I155" s="795"/>
      <c r="J155" s="793"/>
      <c r="K155" s="794"/>
      <c r="L155" s="794"/>
      <c r="M155" s="794"/>
      <c r="N155" s="797"/>
      <c r="O155" s="113">
        <f>'報告書（事業主控）'!O155</f>
        <v>0</v>
      </c>
      <c r="P155" s="114" t="s">
        <v>45</v>
      </c>
      <c r="Q155" s="113">
        <f>'報告書（事業主控）'!Q155</f>
        <v>0</v>
      </c>
      <c r="R155" s="114" t="s">
        <v>46</v>
      </c>
      <c r="S155" s="113">
        <f>'報告書（事業主控）'!S155</f>
        <v>0</v>
      </c>
      <c r="T155" s="799" t="s">
        <v>48</v>
      </c>
      <c r="U155" s="799"/>
      <c r="V155" s="774">
        <f>'報告書（事業主控）'!V155</f>
        <v>0</v>
      </c>
      <c r="W155" s="775"/>
      <c r="X155" s="775"/>
      <c r="Y155" s="775"/>
      <c r="Z155" s="774">
        <f>'報告書（事業主控）'!Z155</f>
        <v>0</v>
      </c>
      <c r="AA155" s="775"/>
      <c r="AB155" s="775"/>
      <c r="AC155" s="775"/>
      <c r="AD155" s="774">
        <f>'報告書（事業主控）'!AD155</f>
        <v>0</v>
      </c>
      <c r="AE155" s="775"/>
      <c r="AF155" s="775"/>
      <c r="AG155" s="775"/>
      <c r="AH155" s="774">
        <f>'報告書（事業主控）'!AH155</f>
        <v>0</v>
      </c>
      <c r="AI155" s="775"/>
      <c r="AJ155" s="775"/>
      <c r="AK155" s="776"/>
      <c r="AL155" s="479">
        <f>'報告書（事業主控）'!AL155</f>
        <v>0</v>
      </c>
      <c r="AM155" s="773"/>
      <c r="AN155" s="767">
        <f>'報告書（事業主控）'!AN155</f>
        <v>0</v>
      </c>
      <c r="AO155" s="768"/>
      <c r="AP155" s="768"/>
      <c r="AQ155" s="768"/>
      <c r="AR155" s="768"/>
      <c r="AS155" s="73"/>
      <c r="AT155" s="83"/>
    </row>
    <row r="156" spans="2:46" ht="18" customHeight="1">
      <c r="B156" s="790">
        <f>'報告書（事業主控）'!B156</f>
        <v>0</v>
      </c>
      <c r="C156" s="791"/>
      <c r="D156" s="791"/>
      <c r="E156" s="791"/>
      <c r="F156" s="791"/>
      <c r="G156" s="791"/>
      <c r="H156" s="791"/>
      <c r="I156" s="792"/>
      <c r="J156" s="790">
        <f>'報告書（事業主控）'!J156</f>
        <v>0</v>
      </c>
      <c r="K156" s="791"/>
      <c r="L156" s="791"/>
      <c r="M156" s="791"/>
      <c r="N156" s="796"/>
      <c r="O156" s="108">
        <f>'報告書（事業主控）'!O156</f>
        <v>0</v>
      </c>
      <c r="P156" s="90" t="s">
        <v>45</v>
      </c>
      <c r="Q156" s="108">
        <f>'報告書（事業主控）'!Q156</f>
        <v>0</v>
      </c>
      <c r="R156" s="90" t="s">
        <v>46</v>
      </c>
      <c r="S156" s="108">
        <f>'報告書（事業主控）'!S156</f>
        <v>0</v>
      </c>
      <c r="T156" s="798" t="s">
        <v>47</v>
      </c>
      <c r="U156" s="798"/>
      <c r="V156" s="800">
        <f>'報告書（事業主控）'!V156</f>
        <v>0</v>
      </c>
      <c r="W156" s="801"/>
      <c r="X156" s="801"/>
      <c r="Y156" s="95"/>
      <c r="Z156" s="68"/>
      <c r="AA156" s="111"/>
      <c r="AB156" s="111"/>
      <c r="AC156" s="95"/>
      <c r="AD156" s="68"/>
      <c r="AE156" s="111"/>
      <c r="AF156" s="111"/>
      <c r="AG156" s="95"/>
      <c r="AH156" s="770">
        <f>'報告書（事業主控）'!AH156</f>
        <v>0</v>
      </c>
      <c r="AI156" s="771"/>
      <c r="AJ156" s="771"/>
      <c r="AK156" s="772"/>
      <c r="AL156" s="68"/>
      <c r="AM156" s="69"/>
      <c r="AN156" s="770">
        <f>'報告書（事業主控）'!AN156</f>
        <v>0</v>
      </c>
      <c r="AO156" s="771"/>
      <c r="AP156" s="771"/>
      <c r="AQ156" s="771"/>
      <c r="AR156" s="771"/>
      <c r="AS156" s="112"/>
      <c r="AT156" s="83"/>
    </row>
    <row r="157" spans="2:46" ht="18" customHeight="1">
      <c r="B157" s="793"/>
      <c r="C157" s="794"/>
      <c r="D157" s="794"/>
      <c r="E157" s="794"/>
      <c r="F157" s="794"/>
      <c r="G157" s="794"/>
      <c r="H157" s="794"/>
      <c r="I157" s="795"/>
      <c r="J157" s="793"/>
      <c r="K157" s="794"/>
      <c r="L157" s="794"/>
      <c r="M157" s="794"/>
      <c r="N157" s="797"/>
      <c r="O157" s="113">
        <f>'報告書（事業主控）'!O157</f>
        <v>0</v>
      </c>
      <c r="P157" s="114" t="s">
        <v>45</v>
      </c>
      <c r="Q157" s="113">
        <f>'報告書（事業主控）'!Q157</f>
        <v>0</v>
      </c>
      <c r="R157" s="114" t="s">
        <v>46</v>
      </c>
      <c r="S157" s="113">
        <f>'報告書（事業主控）'!S157</f>
        <v>0</v>
      </c>
      <c r="T157" s="799" t="s">
        <v>48</v>
      </c>
      <c r="U157" s="799"/>
      <c r="V157" s="774">
        <f>'報告書（事業主控）'!V157</f>
        <v>0</v>
      </c>
      <c r="W157" s="775"/>
      <c r="X157" s="775"/>
      <c r="Y157" s="775"/>
      <c r="Z157" s="774">
        <f>'報告書（事業主控）'!Z157</f>
        <v>0</v>
      </c>
      <c r="AA157" s="775"/>
      <c r="AB157" s="775"/>
      <c r="AC157" s="775"/>
      <c r="AD157" s="774">
        <f>'報告書（事業主控）'!AD157</f>
        <v>0</v>
      </c>
      <c r="AE157" s="775"/>
      <c r="AF157" s="775"/>
      <c r="AG157" s="775"/>
      <c r="AH157" s="774">
        <f>'報告書（事業主控）'!AH157</f>
        <v>0</v>
      </c>
      <c r="AI157" s="775"/>
      <c r="AJ157" s="775"/>
      <c r="AK157" s="776"/>
      <c r="AL157" s="479">
        <f>'報告書（事業主控）'!AL157</f>
        <v>0</v>
      </c>
      <c r="AM157" s="773"/>
      <c r="AN157" s="767">
        <f>'報告書（事業主控）'!AN157</f>
        <v>0</v>
      </c>
      <c r="AO157" s="768"/>
      <c r="AP157" s="768"/>
      <c r="AQ157" s="768"/>
      <c r="AR157" s="768"/>
      <c r="AS157" s="73"/>
      <c r="AT157" s="83"/>
    </row>
    <row r="158" spans="2:46" ht="18" customHeight="1">
      <c r="B158" s="790">
        <f>'報告書（事業主控）'!B158</f>
        <v>0</v>
      </c>
      <c r="C158" s="791"/>
      <c r="D158" s="791"/>
      <c r="E158" s="791"/>
      <c r="F158" s="791"/>
      <c r="G158" s="791"/>
      <c r="H158" s="791"/>
      <c r="I158" s="792"/>
      <c r="J158" s="790">
        <f>'報告書（事業主控）'!J158</f>
        <v>0</v>
      </c>
      <c r="K158" s="791"/>
      <c r="L158" s="791"/>
      <c r="M158" s="791"/>
      <c r="N158" s="796"/>
      <c r="O158" s="108">
        <f>'報告書（事業主控）'!O158</f>
        <v>0</v>
      </c>
      <c r="P158" s="90" t="s">
        <v>45</v>
      </c>
      <c r="Q158" s="108">
        <f>'報告書（事業主控）'!Q158</f>
        <v>0</v>
      </c>
      <c r="R158" s="90" t="s">
        <v>46</v>
      </c>
      <c r="S158" s="108">
        <f>'報告書（事業主控）'!S158</f>
        <v>0</v>
      </c>
      <c r="T158" s="798" t="s">
        <v>47</v>
      </c>
      <c r="U158" s="798"/>
      <c r="V158" s="800">
        <f>'報告書（事業主控）'!V158</f>
        <v>0</v>
      </c>
      <c r="W158" s="801"/>
      <c r="X158" s="801"/>
      <c r="Y158" s="95"/>
      <c r="Z158" s="68"/>
      <c r="AA158" s="111"/>
      <c r="AB158" s="111"/>
      <c r="AC158" s="95"/>
      <c r="AD158" s="68"/>
      <c r="AE158" s="111"/>
      <c r="AF158" s="111"/>
      <c r="AG158" s="95"/>
      <c r="AH158" s="770">
        <f>'報告書（事業主控）'!AH158</f>
        <v>0</v>
      </c>
      <c r="AI158" s="771"/>
      <c r="AJ158" s="771"/>
      <c r="AK158" s="772"/>
      <c r="AL158" s="68"/>
      <c r="AM158" s="69"/>
      <c r="AN158" s="770">
        <f>'報告書（事業主控）'!AN158</f>
        <v>0</v>
      </c>
      <c r="AO158" s="771"/>
      <c r="AP158" s="771"/>
      <c r="AQ158" s="771"/>
      <c r="AR158" s="771"/>
      <c r="AS158" s="112"/>
      <c r="AT158" s="83"/>
    </row>
    <row r="159" spans="2:46" ht="18" customHeight="1">
      <c r="B159" s="793"/>
      <c r="C159" s="794"/>
      <c r="D159" s="794"/>
      <c r="E159" s="794"/>
      <c r="F159" s="794"/>
      <c r="G159" s="794"/>
      <c r="H159" s="794"/>
      <c r="I159" s="795"/>
      <c r="J159" s="793"/>
      <c r="K159" s="794"/>
      <c r="L159" s="794"/>
      <c r="M159" s="794"/>
      <c r="N159" s="797"/>
      <c r="O159" s="113">
        <f>'報告書（事業主控）'!O159</f>
        <v>0</v>
      </c>
      <c r="P159" s="114" t="s">
        <v>45</v>
      </c>
      <c r="Q159" s="113">
        <f>'報告書（事業主控）'!Q159</f>
        <v>0</v>
      </c>
      <c r="R159" s="114" t="s">
        <v>46</v>
      </c>
      <c r="S159" s="113">
        <f>'報告書（事業主控）'!S159</f>
        <v>0</v>
      </c>
      <c r="T159" s="799" t="s">
        <v>48</v>
      </c>
      <c r="U159" s="799"/>
      <c r="V159" s="774">
        <f>'報告書（事業主控）'!V159</f>
        <v>0</v>
      </c>
      <c r="W159" s="775"/>
      <c r="X159" s="775"/>
      <c r="Y159" s="775"/>
      <c r="Z159" s="774">
        <f>'報告書（事業主控）'!Z159</f>
        <v>0</v>
      </c>
      <c r="AA159" s="775"/>
      <c r="AB159" s="775"/>
      <c r="AC159" s="775"/>
      <c r="AD159" s="774">
        <f>'報告書（事業主控）'!AD159</f>
        <v>0</v>
      </c>
      <c r="AE159" s="775"/>
      <c r="AF159" s="775"/>
      <c r="AG159" s="775"/>
      <c r="AH159" s="774">
        <f>'報告書（事業主控）'!AH159</f>
        <v>0</v>
      </c>
      <c r="AI159" s="775"/>
      <c r="AJ159" s="775"/>
      <c r="AK159" s="776"/>
      <c r="AL159" s="479">
        <f>'報告書（事業主控）'!AL159</f>
        <v>0</v>
      </c>
      <c r="AM159" s="773"/>
      <c r="AN159" s="767">
        <f>'報告書（事業主控）'!AN159</f>
        <v>0</v>
      </c>
      <c r="AO159" s="768"/>
      <c r="AP159" s="768"/>
      <c r="AQ159" s="768"/>
      <c r="AR159" s="768"/>
      <c r="AS159" s="73"/>
      <c r="AT159" s="83"/>
    </row>
    <row r="160" spans="2:46" ht="18" customHeight="1">
      <c r="B160" s="501" t="s">
        <v>113</v>
      </c>
      <c r="C160" s="502"/>
      <c r="D160" s="502"/>
      <c r="E160" s="503"/>
      <c r="F160" s="781">
        <f>'報告書（事業主控）'!F160</f>
        <v>0</v>
      </c>
      <c r="G160" s="782"/>
      <c r="H160" s="782"/>
      <c r="I160" s="782"/>
      <c r="J160" s="782"/>
      <c r="K160" s="782"/>
      <c r="L160" s="782"/>
      <c r="M160" s="782"/>
      <c r="N160" s="783"/>
      <c r="O160" s="875" t="s">
        <v>60</v>
      </c>
      <c r="P160" s="876"/>
      <c r="Q160" s="876"/>
      <c r="R160" s="876"/>
      <c r="S160" s="876"/>
      <c r="T160" s="876"/>
      <c r="U160" s="877"/>
      <c r="V160" s="770">
        <f>'報告書（事業主控）'!V160</f>
        <v>0</v>
      </c>
      <c r="W160" s="771"/>
      <c r="X160" s="771"/>
      <c r="Y160" s="772"/>
      <c r="Z160" s="68"/>
      <c r="AA160" s="111"/>
      <c r="AB160" s="111"/>
      <c r="AC160" s="95"/>
      <c r="AD160" s="68"/>
      <c r="AE160" s="111"/>
      <c r="AF160" s="111"/>
      <c r="AG160" s="95"/>
      <c r="AH160" s="770">
        <f>'報告書（事業主控）'!AH160</f>
        <v>0</v>
      </c>
      <c r="AI160" s="771"/>
      <c r="AJ160" s="771"/>
      <c r="AK160" s="772"/>
      <c r="AL160" s="68"/>
      <c r="AM160" s="69"/>
      <c r="AN160" s="770">
        <f>'報告書（事業主控）'!AN160</f>
        <v>0</v>
      </c>
      <c r="AO160" s="771"/>
      <c r="AP160" s="771"/>
      <c r="AQ160" s="771"/>
      <c r="AR160" s="771"/>
      <c r="AS160" s="112"/>
      <c r="AT160" s="83"/>
    </row>
    <row r="161" spans="2:46" ht="18" customHeight="1">
      <c r="B161" s="504"/>
      <c r="C161" s="505"/>
      <c r="D161" s="505"/>
      <c r="E161" s="506"/>
      <c r="F161" s="784"/>
      <c r="G161" s="785"/>
      <c r="H161" s="785"/>
      <c r="I161" s="785"/>
      <c r="J161" s="785"/>
      <c r="K161" s="785"/>
      <c r="L161" s="785"/>
      <c r="M161" s="785"/>
      <c r="N161" s="786"/>
      <c r="O161" s="878"/>
      <c r="P161" s="879"/>
      <c r="Q161" s="879"/>
      <c r="R161" s="879"/>
      <c r="S161" s="879"/>
      <c r="T161" s="879"/>
      <c r="U161" s="880"/>
      <c r="V161" s="471">
        <f>'報告書（事業主控）'!V161</f>
        <v>0</v>
      </c>
      <c r="W161" s="723"/>
      <c r="X161" s="723"/>
      <c r="Y161" s="726"/>
      <c r="Z161" s="471">
        <f>'報告書（事業主控）'!Z161</f>
        <v>0</v>
      </c>
      <c r="AA161" s="724"/>
      <c r="AB161" s="724"/>
      <c r="AC161" s="725"/>
      <c r="AD161" s="471">
        <f>'報告書（事業主控）'!AD161</f>
        <v>0</v>
      </c>
      <c r="AE161" s="724"/>
      <c r="AF161" s="724"/>
      <c r="AG161" s="725"/>
      <c r="AH161" s="471">
        <f>'報告書（事業主控）'!AH161</f>
        <v>0</v>
      </c>
      <c r="AI161" s="472"/>
      <c r="AJ161" s="472"/>
      <c r="AK161" s="472"/>
      <c r="AL161" s="309"/>
      <c r="AM161" s="310"/>
      <c r="AN161" s="471">
        <f>'報告書（事業主控）'!AN161</f>
        <v>0</v>
      </c>
      <c r="AO161" s="723"/>
      <c r="AP161" s="723"/>
      <c r="AQ161" s="723"/>
      <c r="AR161" s="723"/>
      <c r="AS161" s="299"/>
      <c r="AT161" s="83"/>
    </row>
    <row r="162" spans="2:46" ht="18" customHeight="1">
      <c r="B162" s="507"/>
      <c r="C162" s="508"/>
      <c r="D162" s="508"/>
      <c r="E162" s="509"/>
      <c r="F162" s="787"/>
      <c r="G162" s="788"/>
      <c r="H162" s="788"/>
      <c r="I162" s="788"/>
      <c r="J162" s="788"/>
      <c r="K162" s="788"/>
      <c r="L162" s="788"/>
      <c r="M162" s="788"/>
      <c r="N162" s="789"/>
      <c r="O162" s="881"/>
      <c r="P162" s="882"/>
      <c r="Q162" s="882"/>
      <c r="R162" s="882"/>
      <c r="S162" s="882"/>
      <c r="T162" s="882"/>
      <c r="U162" s="883"/>
      <c r="V162" s="767">
        <f>'報告書（事業主控）'!V162</f>
        <v>0</v>
      </c>
      <c r="W162" s="768"/>
      <c r="X162" s="768"/>
      <c r="Y162" s="769"/>
      <c r="Z162" s="767">
        <f>'報告書（事業主控）'!Z162</f>
        <v>0</v>
      </c>
      <c r="AA162" s="768"/>
      <c r="AB162" s="768"/>
      <c r="AC162" s="769"/>
      <c r="AD162" s="767">
        <f>'報告書（事業主控）'!AD162</f>
        <v>0</v>
      </c>
      <c r="AE162" s="768"/>
      <c r="AF162" s="768"/>
      <c r="AG162" s="769"/>
      <c r="AH162" s="767">
        <f>'報告書（事業主控）'!AH162</f>
        <v>0</v>
      </c>
      <c r="AI162" s="768"/>
      <c r="AJ162" s="768"/>
      <c r="AK162" s="769"/>
      <c r="AL162" s="72"/>
      <c r="AM162" s="73"/>
      <c r="AN162" s="767">
        <f>'報告書（事業主控）'!AN162</f>
        <v>0</v>
      </c>
      <c r="AO162" s="768"/>
      <c r="AP162" s="768"/>
      <c r="AQ162" s="768"/>
      <c r="AR162" s="768"/>
      <c r="AS162" s="73"/>
      <c r="AT162" s="83"/>
    </row>
    <row r="163" spans="2:46" ht="18" customHeight="1">
      <c r="AN163" s="766">
        <f>'報告書（事業主控）'!AN163</f>
        <v>0</v>
      </c>
      <c r="AO163" s="766"/>
      <c r="AP163" s="766"/>
      <c r="AQ163" s="766"/>
      <c r="AR163" s="766"/>
      <c r="AS163" s="83"/>
      <c r="AT163" s="83"/>
    </row>
    <row r="164" spans="2:46" ht="31.5" customHeight="1">
      <c r="AN164" s="130"/>
      <c r="AO164" s="130"/>
      <c r="AP164" s="130"/>
      <c r="AQ164" s="130"/>
      <c r="AR164" s="130"/>
      <c r="AS164" s="83"/>
      <c r="AT164" s="83"/>
    </row>
    <row r="165" spans="2:46" ht="7.5" customHeight="1">
      <c r="X165" s="82"/>
      <c r="Y165" s="82"/>
      <c r="Z165" s="83"/>
      <c r="AA165" s="83"/>
      <c r="AB165" s="83"/>
      <c r="AC165" s="83"/>
      <c r="AD165" s="83"/>
      <c r="AE165" s="83"/>
      <c r="AF165" s="83"/>
      <c r="AG165" s="83"/>
      <c r="AH165" s="83"/>
      <c r="AI165" s="83"/>
      <c r="AJ165" s="83"/>
      <c r="AK165" s="83"/>
      <c r="AL165" s="83"/>
      <c r="AM165" s="83"/>
      <c r="AN165" s="83"/>
      <c r="AO165" s="83"/>
      <c r="AP165" s="83"/>
      <c r="AQ165" s="83"/>
      <c r="AR165" s="83"/>
      <c r="AS165" s="83"/>
    </row>
    <row r="166" spans="2:46" ht="10.5" customHeight="1">
      <c r="X166" s="82"/>
      <c r="Y166" s="82"/>
      <c r="Z166" s="83"/>
      <c r="AA166" s="83"/>
      <c r="AB166" s="83"/>
      <c r="AC166" s="83"/>
      <c r="AD166" s="83"/>
      <c r="AE166" s="83"/>
      <c r="AF166" s="83"/>
      <c r="AG166" s="83"/>
      <c r="AH166" s="83"/>
      <c r="AI166" s="83"/>
      <c r="AJ166" s="83"/>
      <c r="AK166" s="83"/>
      <c r="AL166" s="83"/>
      <c r="AM166" s="83"/>
      <c r="AN166" s="83"/>
      <c r="AO166" s="83"/>
      <c r="AP166" s="83"/>
      <c r="AQ166" s="83"/>
      <c r="AR166" s="83"/>
      <c r="AS166" s="83"/>
    </row>
    <row r="167" spans="2:46" ht="5.25" customHeight="1">
      <c r="X167" s="82"/>
      <c r="Y167" s="82"/>
      <c r="Z167" s="83"/>
      <c r="AA167" s="83"/>
      <c r="AB167" s="83"/>
      <c r="AC167" s="83"/>
      <c r="AD167" s="83"/>
      <c r="AE167" s="83"/>
      <c r="AF167" s="83"/>
      <c r="AG167" s="83"/>
      <c r="AH167" s="83"/>
      <c r="AI167" s="83"/>
      <c r="AJ167" s="83"/>
      <c r="AK167" s="83"/>
      <c r="AL167" s="83"/>
      <c r="AM167" s="83"/>
      <c r="AN167" s="83"/>
      <c r="AO167" s="83"/>
      <c r="AP167" s="83"/>
      <c r="AQ167" s="83"/>
      <c r="AR167" s="83"/>
      <c r="AS167" s="83"/>
    </row>
    <row r="168" spans="2:46" ht="5.25" customHeight="1">
      <c r="X168" s="82"/>
      <c r="Y168" s="82"/>
      <c r="Z168" s="83"/>
      <c r="AA168" s="83"/>
      <c r="AB168" s="83"/>
      <c r="AC168" s="83"/>
      <c r="AD168" s="83"/>
      <c r="AE168" s="83"/>
      <c r="AF168" s="83"/>
      <c r="AG168" s="83"/>
      <c r="AH168" s="83"/>
      <c r="AI168" s="83"/>
      <c r="AJ168" s="83"/>
      <c r="AK168" s="83"/>
      <c r="AL168" s="83"/>
      <c r="AM168" s="83"/>
      <c r="AN168" s="83"/>
      <c r="AO168" s="83"/>
      <c r="AP168" s="83"/>
      <c r="AQ168" s="83"/>
      <c r="AR168" s="83"/>
      <c r="AS168" s="83"/>
    </row>
    <row r="169" spans="2:46" ht="5.25" customHeight="1">
      <c r="X169" s="82"/>
      <c r="Y169" s="82"/>
      <c r="Z169" s="83"/>
      <c r="AA169" s="83"/>
      <c r="AB169" s="83"/>
      <c r="AC169" s="83"/>
      <c r="AD169" s="83"/>
      <c r="AE169" s="83"/>
      <c r="AF169" s="83"/>
      <c r="AG169" s="83"/>
      <c r="AH169" s="83"/>
      <c r="AI169" s="83"/>
      <c r="AJ169" s="83"/>
      <c r="AK169" s="83"/>
      <c r="AL169" s="83"/>
      <c r="AM169" s="83"/>
      <c r="AN169" s="83"/>
      <c r="AO169" s="83"/>
      <c r="AP169" s="83"/>
      <c r="AQ169" s="83"/>
      <c r="AR169" s="83"/>
      <c r="AS169" s="83"/>
    </row>
    <row r="170" spans="2:46" ht="5.25" customHeight="1">
      <c r="X170" s="82"/>
      <c r="Y170" s="82"/>
      <c r="Z170" s="83"/>
      <c r="AA170" s="83"/>
      <c r="AB170" s="83"/>
      <c r="AC170" s="83"/>
      <c r="AD170" s="83"/>
      <c r="AE170" s="83"/>
      <c r="AF170" s="83"/>
      <c r="AG170" s="83"/>
      <c r="AH170" s="83"/>
      <c r="AI170" s="83"/>
      <c r="AJ170" s="83"/>
      <c r="AK170" s="83"/>
      <c r="AL170" s="83"/>
      <c r="AM170" s="83"/>
      <c r="AN170" s="83"/>
      <c r="AO170" s="83"/>
      <c r="AP170" s="83"/>
      <c r="AQ170" s="83"/>
      <c r="AR170" s="83"/>
      <c r="AS170" s="83"/>
    </row>
    <row r="171" spans="2:46" ht="17.25" customHeight="1">
      <c r="B171" s="84" t="s">
        <v>50</v>
      </c>
      <c r="L171" s="83"/>
      <c r="M171" s="83"/>
      <c r="N171" s="83"/>
      <c r="O171" s="83"/>
      <c r="P171" s="83"/>
      <c r="Q171" s="83"/>
      <c r="R171" s="83"/>
      <c r="S171" s="85"/>
      <c r="T171" s="85"/>
      <c r="U171" s="85"/>
      <c r="V171" s="85"/>
      <c r="W171" s="85"/>
      <c r="X171" s="83"/>
      <c r="Y171" s="83"/>
      <c r="Z171" s="83"/>
      <c r="AA171" s="83"/>
      <c r="AB171" s="83"/>
      <c r="AC171" s="83"/>
      <c r="AL171" s="86"/>
      <c r="AM171" s="86"/>
      <c r="AN171" s="86"/>
      <c r="AO171" s="86"/>
    </row>
    <row r="172" spans="2:46" ht="12.75" customHeight="1">
      <c r="L172" s="83"/>
      <c r="M172" s="87"/>
      <c r="N172" s="87"/>
      <c r="O172" s="87"/>
      <c r="P172" s="87"/>
      <c r="Q172" s="87"/>
      <c r="R172" s="87"/>
      <c r="S172" s="87"/>
      <c r="T172" s="88"/>
      <c r="U172" s="88"/>
      <c r="V172" s="88"/>
      <c r="W172" s="88"/>
      <c r="X172" s="88"/>
      <c r="Y172" s="88"/>
      <c r="Z172" s="88"/>
      <c r="AA172" s="87"/>
      <c r="AB172" s="87"/>
      <c r="AC172" s="87"/>
      <c r="AL172" s="86"/>
      <c r="AM172" s="947" t="s">
        <v>303</v>
      </c>
      <c r="AN172" s="948"/>
      <c r="AO172" s="948"/>
      <c r="AP172" s="949"/>
    </row>
    <row r="173" spans="2:46" ht="12.75" customHeight="1">
      <c r="L173" s="83"/>
      <c r="M173" s="87"/>
      <c r="N173" s="87"/>
      <c r="O173" s="87"/>
      <c r="P173" s="87"/>
      <c r="Q173" s="87"/>
      <c r="R173" s="87"/>
      <c r="S173" s="87"/>
      <c r="T173" s="88"/>
      <c r="U173" s="88"/>
      <c r="V173" s="88"/>
      <c r="W173" s="88"/>
      <c r="X173" s="88"/>
      <c r="Y173" s="88"/>
      <c r="Z173" s="88"/>
      <c r="AA173" s="87"/>
      <c r="AB173" s="87"/>
      <c r="AC173" s="87"/>
      <c r="AL173" s="86"/>
      <c r="AM173" s="950"/>
      <c r="AN173" s="951"/>
      <c r="AO173" s="951"/>
      <c r="AP173" s="952"/>
    </row>
    <row r="174" spans="2:46" ht="12.75" customHeight="1">
      <c r="L174" s="83"/>
      <c r="M174" s="87"/>
      <c r="N174" s="87"/>
      <c r="O174" s="87"/>
      <c r="P174" s="87"/>
      <c r="Q174" s="87"/>
      <c r="R174" s="87"/>
      <c r="S174" s="87"/>
      <c r="T174" s="87"/>
      <c r="U174" s="87"/>
      <c r="V174" s="87"/>
      <c r="W174" s="87"/>
      <c r="X174" s="87"/>
      <c r="Y174" s="87"/>
      <c r="Z174" s="87"/>
      <c r="AA174" s="87"/>
      <c r="AB174" s="87"/>
      <c r="AC174" s="87"/>
      <c r="AL174" s="86"/>
      <c r="AM174" s="86"/>
      <c r="AN174" s="355"/>
      <c r="AO174" s="355"/>
    </row>
    <row r="175" spans="2:46" ht="6" customHeight="1">
      <c r="L175" s="83"/>
      <c r="M175" s="87"/>
      <c r="N175" s="87"/>
      <c r="O175" s="87"/>
      <c r="P175" s="87"/>
      <c r="Q175" s="87"/>
      <c r="R175" s="87"/>
      <c r="S175" s="87"/>
      <c r="T175" s="87"/>
      <c r="U175" s="87"/>
      <c r="V175" s="87"/>
      <c r="W175" s="87"/>
      <c r="X175" s="87"/>
      <c r="Y175" s="87"/>
      <c r="Z175" s="87"/>
      <c r="AA175" s="87"/>
      <c r="AB175" s="87"/>
      <c r="AC175" s="87"/>
      <c r="AL175" s="86"/>
      <c r="AM175" s="86"/>
    </row>
    <row r="176" spans="2:46" ht="12.75" customHeight="1">
      <c r="B176" s="818" t="s">
        <v>2</v>
      </c>
      <c r="C176" s="819"/>
      <c r="D176" s="819"/>
      <c r="E176" s="819"/>
      <c r="F176" s="819"/>
      <c r="G176" s="819"/>
      <c r="H176" s="819"/>
      <c r="I176" s="819"/>
      <c r="J176" s="841" t="s">
        <v>10</v>
      </c>
      <c r="K176" s="841"/>
      <c r="L176" s="89" t="s">
        <v>3</v>
      </c>
      <c r="M176" s="841" t="s">
        <v>11</v>
      </c>
      <c r="N176" s="841"/>
      <c r="O176" s="847" t="s">
        <v>12</v>
      </c>
      <c r="P176" s="841"/>
      <c r="Q176" s="841"/>
      <c r="R176" s="841"/>
      <c r="S176" s="841"/>
      <c r="T176" s="841"/>
      <c r="U176" s="841" t="s">
        <v>13</v>
      </c>
      <c r="V176" s="841"/>
      <c r="W176" s="841"/>
      <c r="X176" s="83"/>
      <c r="Y176" s="83"/>
      <c r="Z176" s="83"/>
      <c r="AA176" s="83"/>
      <c r="AB176" s="83"/>
      <c r="AC176" s="83"/>
      <c r="AD176" s="90"/>
      <c r="AE176" s="90"/>
      <c r="AF176" s="90"/>
      <c r="AG176" s="90"/>
      <c r="AH176" s="90"/>
      <c r="AI176" s="90"/>
      <c r="AJ176" s="90"/>
      <c r="AK176" s="83"/>
      <c r="AL176" s="594">
        <f ca="1">$AL$9</f>
        <v>10</v>
      </c>
      <c r="AM176" s="595"/>
      <c r="AN176" s="600" t="s">
        <v>4</v>
      </c>
      <c r="AO176" s="600"/>
      <c r="AP176" s="595">
        <v>5</v>
      </c>
      <c r="AQ176" s="595"/>
      <c r="AR176" s="600" t="s">
        <v>5</v>
      </c>
      <c r="AS176" s="615"/>
      <c r="AT176" s="83"/>
    </row>
    <row r="177" spans="2:46" ht="13.5" customHeight="1">
      <c r="B177" s="819"/>
      <c r="C177" s="819"/>
      <c r="D177" s="819"/>
      <c r="E177" s="819"/>
      <c r="F177" s="819"/>
      <c r="G177" s="819"/>
      <c r="H177" s="819"/>
      <c r="I177" s="819"/>
      <c r="J177" s="609" t="str">
        <f>$J$10</f>
        <v>2</v>
      </c>
      <c r="K177" s="547" t="str">
        <f>$K$10</f>
        <v>5</v>
      </c>
      <c r="L177" s="611" t="str">
        <f>$L$10</f>
        <v>1</v>
      </c>
      <c r="M177" s="550" t="str">
        <f>$M$10</f>
        <v>0</v>
      </c>
      <c r="N177" s="547" t="str">
        <f>$N$10</f>
        <v>4</v>
      </c>
      <c r="O177" s="550" t="str">
        <f>$O$10</f>
        <v>9</v>
      </c>
      <c r="P177" s="544" t="str">
        <f>$P$10</f>
        <v>3</v>
      </c>
      <c r="Q177" s="544" t="str">
        <f>$Q$10</f>
        <v>7</v>
      </c>
      <c r="R177" s="544" t="str">
        <f>$R$10</f>
        <v>0</v>
      </c>
      <c r="S177" s="544" t="str">
        <f>$S$10</f>
        <v>2</v>
      </c>
      <c r="T177" s="547" t="str">
        <f>$T$10</f>
        <v>5</v>
      </c>
      <c r="U177" s="550">
        <f>$U$10</f>
        <v>0</v>
      </c>
      <c r="V177" s="544">
        <f>$V$10</f>
        <v>0</v>
      </c>
      <c r="W177" s="547">
        <f>$W$10</f>
        <v>0</v>
      </c>
      <c r="X177" s="83"/>
      <c r="Y177" s="83"/>
      <c r="Z177" s="83"/>
      <c r="AA177" s="83"/>
      <c r="AB177" s="83"/>
      <c r="AC177" s="83"/>
      <c r="AD177" s="90"/>
      <c r="AE177" s="90"/>
      <c r="AF177" s="90"/>
      <c r="AG177" s="90"/>
      <c r="AH177" s="90"/>
      <c r="AI177" s="90"/>
      <c r="AJ177" s="90"/>
      <c r="AK177" s="83"/>
      <c r="AL177" s="596"/>
      <c r="AM177" s="597"/>
      <c r="AN177" s="601"/>
      <c r="AO177" s="601"/>
      <c r="AP177" s="597"/>
      <c r="AQ177" s="597"/>
      <c r="AR177" s="601"/>
      <c r="AS177" s="616"/>
      <c r="AT177" s="83"/>
    </row>
    <row r="178" spans="2:46" ht="9" customHeight="1">
      <c r="B178" s="819"/>
      <c r="C178" s="819"/>
      <c r="D178" s="819"/>
      <c r="E178" s="819"/>
      <c r="F178" s="819"/>
      <c r="G178" s="819"/>
      <c r="H178" s="819"/>
      <c r="I178" s="819"/>
      <c r="J178" s="610"/>
      <c r="K178" s="548"/>
      <c r="L178" s="612"/>
      <c r="M178" s="551"/>
      <c r="N178" s="548"/>
      <c r="O178" s="551"/>
      <c r="P178" s="545"/>
      <c r="Q178" s="545"/>
      <c r="R178" s="545"/>
      <c r="S178" s="545"/>
      <c r="T178" s="548"/>
      <c r="U178" s="551"/>
      <c r="V178" s="545"/>
      <c r="W178" s="548"/>
      <c r="X178" s="83"/>
      <c r="Y178" s="83"/>
      <c r="Z178" s="83"/>
      <c r="AA178" s="83"/>
      <c r="AB178" s="83"/>
      <c r="AC178" s="83"/>
      <c r="AD178" s="90"/>
      <c r="AE178" s="90"/>
      <c r="AF178" s="90"/>
      <c r="AG178" s="90"/>
      <c r="AH178" s="90"/>
      <c r="AI178" s="90"/>
      <c r="AJ178" s="90"/>
      <c r="AK178" s="83"/>
      <c r="AL178" s="598"/>
      <c r="AM178" s="599"/>
      <c r="AN178" s="602"/>
      <c r="AO178" s="602"/>
      <c r="AP178" s="599"/>
      <c r="AQ178" s="599"/>
      <c r="AR178" s="602"/>
      <c r="AS178" s="617"/>
      <c r="AT178" s="83"/>
    </row>
    <row r="179" spans="2:46" ht="6" customHeight="1">
      <c r="B179" s="820"/>
      <c r="C179" s="820"/>
      <c r="D179" s="820"/>
      <c r="E179" s="820"/>
      <c r="F179" s="820"/>
      <c r="G179" s="820"/>
      <c r="H179" s="820"/>
      <c r="I179" s="820"/>
      <c r="J179" s="610"/>
      <c r="K179" s="549"/>
      <c r="L179" s="613"/>
      <c r="M179" s="552"/>
      <c r="N179" s="549"/>
      <c r="O179" s="552"/>
      <c r="P179" s="546"/>
      <c r="Q179" s="546"/>
      <c r="R179" s="546"/>
      <c r="S179" s="546"/>
      <c r="T179" s="549"/>
      <c r="U179" s="552"/>
      <c r="V179" s="546"/>
      <c r="W179" s="549"/>
      <c r="X179" s="83"/>
      <c r="Y179" s="83"/>
      <c r="Z179" s="83"/>
      <c r="AA179" s="83"/>
      <c r="AB179" s="83"/>
      <c r="AC179" s="83"/>
      <c r="AD179" s="83"/>
      <c r="AE179" s="83"/>
      <c r="AF179" s="83"/>
      <c r="AG179" s="83"/>
      <c r="AH179" s="83"/>
      <c r="AI179" s="83"/>
      <c r="AJ179" s="83"/>
      <c r="AK179" s="83"/>
      <c r="AT179" s="83"/>
    </row>
    <row r="180" spans="2:46" ht="15" customHeight="1">
      <c r="B180" s="802" t="s">
        <v>51</v>
      </c>
      <c r="C180" s="803"/>
      <c r="D180" s="803"/>
      <c r="E180" s="803"/>
      <c r="F180" s="803"/>
      <c r="G180" s="803"/>
      <c r="H180" s="803"/>
      <c r="I180" s="804"/>
      <c r="J180" s="802" t="s">
        <v>6</v>
      </c>
      <c r="K180" s="803"/>
      <c r="L180" s="803"/>
      <c r="M180" s="803"/>
      <c r="N180" s="811"/>
      <c r="O180" s="814" t="s">
        <v>52</v>
      </c>
      <c r="P180" s="803"/>
      <c r="Q180" s="803"/>
      <c r="R180" s="803"/>
      <c r="S180" s="803"/>
      <c r="T180" s="803"/>
      <c r="U180" s="804"/>
      <c r="V180" s="91" t="s">
        <v>53</v>
      </c>
      <c r="W180" s="92"/>
      <c r="X180" s="92"/>
      <c r="Y180" s="817" t="s">
        <v>54</v>
      </c>
      <c r="Z180" s="817"/>
      <c r="AA180" s="817"/>
      <c r="AB180" s="817"/>
      <c r="AC180" s="817"/>
      <c r="AD180" s="817"/>
      <c r="AE180" s="817"/>
      <c r="AF180" s="817"/>
      <c r="AG180" s="817"/>
      <c r="AH180" s="817"/>
      <c r="AI180" s="92"/>
      <c r="AJ180" s="92"/>
      <c r="AK180" s="93"/>
      <c r="AL180" s="554" t="s">
        <v>55</v>
      </c>
      <c r="AM180" s="554"/>
      <c r="AN180" s="867" t="s">
        <v>59</v>
      </c>
      <c r="AO180" s="867"/>
      <c r="AP180" s="867"/>
      <c r="AQ180" s="867"/>
      <c r="AR180" s="867"/>
      <c r="AS180" s="868"/>
      <c r="AT180" s="83"/>
    </row>
    <row r="181" spans="2:46" ht="13.5" customHeight="1">
      <c r="B181" s="805"/>
      <c r="C181" s="806"/>
      <c r="D181" s="806"/>
      <c r="E181" s="806"/>
      <c r="F181" s="806"/>
      <c r="G181" s="806"/>
      <c r="H181" s="806"/>
      <c r="I181" s="807"/>
      <c r="J181" s="805"/>
      <c r="K181" s="806"/>
      <c r="L181" s="806"/>
      <c r="M181" s="806"/>
      <c r="N181" s="812"/>
      <c r="O181" s="815"/>
      <c r="P181" s="806"/>
      <c r="Q181" s="806"/>
      <c r="R181" s="806"/>
      <c r="S181" s="806"/>
      <c r="T181" s="806"/>
      <c r="U181" s="807"/>
      <c r="V181" s="821" t="s">
        <v>7</v>
      </c>
      <c r="W181" s="822"/>
      <c r="X181" s="822"/>
      <c r="Y181" s="823"/>
      <c r="Z181" s="827" t="s">
        <v>16</v>
      </c>
      <c r="AA181" s="828"/>
      <c r="AB181" s="828"/>
      <c r="AC181" s="829"/>
      <c r="AD181" s="833" t="s">
        <v>17</v>
      </c>
      <c r="AE181" s="834"/>
      <c r="AF181" s="834"/>
      <c r="AG181" s="835"/>
      <c r="AH181" s="839" t="s">
        <v>114</v>
      </c>
      <c r="AI181" s="600"/>
      <c r="AJ181" s="600"/>
      <c r="AK181" s="615"/>
      <c r="AL181" s="777" t="s">
        <v>18</v>
      </c>
      <c r="AM181" s="778"/>
      <c r="AN181" s="848" t="s">
        <v>19</v>
      </c>
      <c r="AO181" s="849"/>
      <c r="AP181" s="849"/>
      <c r="AQ181" s="849"/>
      <c r="AR181" s="850"/>
      <c r="AS181" s="851"/>
      <c r="AT181" s="83"/>
    </row>
    <row r="182" spans="2:46" ht="13.5" customHeight="1">
      <c r="B182" s="897"/>
      <c r="C182" s="898"/>
      <c r="D182" s="898"/>
      <c r="E182" s="898"/>
      <c r="F182" s="898"/>
      <c r="G182" s="898"/>
      <c r="H182" s="898"/>
      <c r="I182" s="899"/>
      <c r="J182" s="897"/>
      <c r="K182" s="898"/>
      <c r="L182" s="898"/>
      <c r="M182" s="898"/>
      <c r="N182" s="900"/>
      <c r="O182" s="909"/>
      <c r="P182" s="898"/>
      <c r="Q182" s="898"/>
      <c r="R182" s="898"/>
      <c r="S182" s="898"/>
      <c r="T182" s="898"/>
      <c r="U182" s="899"/>
      <c r="V182" s="824"/>
      <c r="W182" s="825"/>
      <c r="X182" s="825"/>
      <c r="Y182" s="826"/>
      <c r="Z182" s="830"/>
      <c r="AA182" s="831"/>
      <c r="AB182" s="831"/>
      <c r="AC182" s="832"/>
      <c r="AD182" s="836"/>
      <c r="AE182" s="837"/>
      <c r="AF182" s="837"/>
      <c r="AG182" s="838"/>
      <c r="AH182" s="840"/>
      <c r="AI182" s="602"/>
      <c r="AJ182" s="602"/>
      <c r="AK182" s="617"/>
      <c r="AL182" s="779"/>
      <c r="AM182" s="780"/>
      <c r="AN182" s="888"/>
      <c r="AO182" s="888"/>
      <c r="AP182" s="888"/>
      <c r="AQ182" s="888"/>
      <c r="AR182" s="888"/>
      <c r="AS182" s="889"/>
      <c r="AT182" s="83"/>
    </row>
    <row r="183" spans="2:46" ht="18" customHeight="1">
      <c r="B183" s="842">
        <f>'報告書（事業主控）'!B183</f>
        <v>0</v>
      </c>
      <c r="C183" s="843"/>
      <c r="D183" s="843"/>
      <c r="E183" s="843"/>
      <c r="F183" s="843"/>
      <c r="G183" s="843"/>
      <c r="H183" s="843"/>
      <c r="I183" s="844"/>
      <c r="J183" s="842">
        <f>'報告書（事業主控）'!J183</f>
        <v>0</v>
      </c>
      <c r="K183" s="843"/>
      <c r="L183" s="843"/>
      <c r="M183" s="843"/>
      <c r="N183" s="845"/>
      <c r="O183" s="104">
        <f>'報告書（事業主控）'!O183</f>
        <v>0</v>
      </c>
      <c r="P183" s="105" t="s">
        <v>45</v>
      </c>
      <c r="Q183" s="104">
        <f>'報告書（事業主控）'!Q183</f>
        <v>0</v>
      </c>
      <c r="R183" s="105" t="s">
        <v>46</v>
      </c>
      <c r="S183" s="104">
        <f>'報告書（事業主控）'!S183</f>
        <v>0</v>
      </c>
      <c r="T183" s="846" t="s">
        <v>47</v>
      </c>
      <c r="U183" s="846"/>
      <c r="V183" s="800">
        <f>'報告書（事業主控）'!V183</f>
        <v>0</v>
      </c>
      <c r="W183" s="801"/>
      <c r="X183" s="801"/>
      <c r="Y183" s="94" t="s">
        <v>8</v>
      </c>
      <c r="Z183" s="68"/>
      <c r="AA183" s="111"/>
      <c r="AB183" s="111"/>
      <c r="AC183" s="94" t="s">
        <v>8</v>
      </c>
      <c r="AD183" s="68"/>
      <c r="AE183" s="111"/>
      <c r="AF183" s="111"/>
      <c r="AG183" s="107" t="s">
        <v>8</v>
      </c>
      <c r="AH183" s="852">
        <f>'報告書（事業主控）'!AH183</f>
        <v>0</v>
      </c>
      <c r="AI183" s="853"/>
      <c r="AJ183" s="853"/>
      <c r="AK183" s="854"/>
      <c r="AL183" s="68"/>
      <c r="AM183" s="69"/>
      <c r="AN183" s="770">
        <f>'報告書（事業主控）'!AN183</f>
        <v>0</v>
      </c>
      <c r="AO183" s="771"/>
      <c r="AP183" s="771"/>
      <c r="AQ183" s="771"/>
      <c r="AR183" s="771"/>
      <c r="AS183" s="107" t="s">
        <v>8</v>
      </c>
      <c r="AT183" s="83"/>
    </row>
    <row r="184" spans="2:46" ht="18" customHeight="1">
      <c r="B184" s="793"/>
      <c r="C184" s="794"/>
      <c r="D184" s="794"/>
      <c r="E184" s="794"/>
      <c r="F184" s="794"/>
      <c r="G184" s="794"/>
      <c r="H184" s="794"/>
      <c r="I184" s="795"/>
      <c r="J184" s="793"/>
      <c r="K184" s="794"/>
      <c r="L184" s="794"/>
      <c r="M184" s="794"/>
      <c r="N184" s="797"/>
      <c r="O184" s="113">
        <f>'報告書（事業主控）'!O184</f>
        <v>0</v>
      </c>
      <c r="P184" s="114" t="s">
        <v>45</v>
      </c>
      <c r="Q184" s="113">
        <f>'報告書（事業主控）'!Q184</f>
        <v>0</v>
      </c>
      <c r="R184" s="114" t="s">
        <v>46</v>
      </c>
      <c r="S184" s="113">
        <f>'報告書（事業主控）'!S184</f>
        <v>0</v>
      </c>
      <c r="T184" s="799" t="s">
        <v>48</v>
      </c>
      <c r="U184" s="799"/>
      <c r="V184" s="767">
        <f>'報告書（事業主控）'!V184</f>
        <v>0</v>
      </c>
      <c r="W184" s="768"/>
      <c r="X184" s="768"/>
      <c r="Y184" s="768"/>
      <c r="Z184" s="767">
        <f>'報告書（事業主控）'!Z184</f>
        <v>0</v>
      </c>
      <c r="AA184" s="768"/>
      <c r="AB184" s="768"/>
      <c r="AC184" s="768"/>
      <c r="AD184" s="767">
        <f>'報告書（事業主控）'!AD184</f>
        <v>0</v>
      </c>
      <c r="AE184" s="768"/>
      <c r="AF184" s="768"/>
      <c r="AG184" s="769"/>
      <c r="AH184" s="774">
        <f>'報告書（事業主控）'!AH184</f>
        <v>0</v>
      </c>
      <c r="AI184" s="775"/>
      <c r="AJ184" s="775"/>
      <c r="AK184" s="776"/>
      <c r="AL184" s="479">
        <f>'報告書（事業主控）'!AL184</f>
        <v>0</v>
      </c>
      <c r="AM184" s="773"/>
      <c r="AN184" s="767">
        <f>'報告書（事業主控）'!AN184</f>
        <v>0</v>
      </c>
      <c r="AO184" s="768"/>
      <c r="AP184" s="768"/>
      <c r="AQ184" s="768"/>
      <c r="AR184" s="768"/>
      <c r="AS184" s="73"/>
      <c r="AT184" s="83"/>
    </row>
    <row r="185" spans="2:46" ht="18" customHeight="1">
      <c r="B185" s="790">
        <f>'報告書（事業主控）'!B185</f>
        <v>0</v>
      </c>
      <c r="C185" s="791"/>
      <c r="D185" s="791"/>
      <c r="E185" s="791"/>
      <c r="F185" s="791"/>
      <c r="G185" s="791"/>
      <c r="H185" s="791"/>
      <c r="I185" s="792"/>
      <c r="J185" s="790">
        <f>'報告書（事業主控）'!J185</f>
        <v>0</v>
      </c>
      <c r="K185" s="791"/>
      <c r="L185" s="791"/>
      <c r="M185" s="791"/>
      <c r="N185" s="796"/>
      <c r="O185" s="108">
        <f>'報告書（事業主控）'!O185</f>
        <v>0</v>
      </c>
      <c r="P185" s="90" t="s">
        <v>45</v>
      </c>
      <c r="Q185" s="108">
        <f>'報告書（事業主控）'!Q185</f>
        <v>0</v>
      </c>
      <c r="R185" s="90" t="s">
        <v>46</v>
      </c>
      <c r="S185" s="108">
        <f>'報告書（事業主控）'!S185</f>
        <v>0</v>
      </c>
      <c r="T185" s="798" t="s">
        <v>47</v>
      </c>
      <c r="U185" s="798"/>
      <c r="V185" s="800">
        <f>'報告書（事業主控）'!V185</f>
        <v>0</v>
      </c>
      <c r="W185" s="801"/>
      <c r="X185" s="801"/>
      <c r="Y185" s="95"/>
      <c r="Z185" s="68"/>
      <c r="AA185" s="111"/>
      <c r="AB185" s="111"/>
      <c r="AC185" s="95"/>
      <c r="AD185" s="68"/>
      <c r="AE185" s="111"/>
      <c r="AF185" s="111"/>
      <c r="AG185" s="95"/>
      <c r="AH185" s="770">
        <f>'報告書（事業主控）'!AH185</f>
        <v>0</v>
      </c>
      <c r="AI185" s="771"/>
      <c r="AJ185" s="771"/>
      <c r="AK185" s="772"/>
      <c r="AL185" s="68"/>
      <c r="AM185" s="69"/>
      <c r="AN185" s="770">
        <f>'報告書（事業主控）'!AN185</f>
        <v>0</v>
      </c>
      <c r="AO185" s="771"/>
      <c r="AP185" s="771"/>
      <c r="AQ185" s="771"/>
      <c r="AR185" s="771"/>
      <c r="AS185" s="112"/>
      <c r="AT185" s="83"/>
    </row>
    <row r="186" spans="2:46" ht="18" customHeight="1">
      <c r="B186" s="793"/>
      <c r="C186" s="794"/>
      <c r="D186" s="794"/>
      <c r="E186" s="794"/>
      <c r="F186" s="794"/>
      <c r="G186" s="794"/>
      <c r="H186" s="794"/>
      <c r="I186" s="795"/>
      <c r="J186" s="793"/>
      <c r="K186" s="794"/>
      <c r="L186" s="794"/>
      <c r="M186" s="794"/>
      <c r="N186" s="797"/>
      <c r="O186" s="113">
        <f>'報告書（事業主控）'!O186</f>
        <v>0</v>
      </c>
      <c r="P186" s="114" t="s">
        <v>45</v>
      </c>
      <c r="Q186" s="113">
        <f>'報告書（事業主控）'!Q186</f>
        <v>0</v>
      </c>
      <c r="R186" s="114" t="s">
        <v>46</v>
      </c>
      <c r="S186" s="113">
        <f>'報告書（事業主控）'!S186</f>
        <v>0</v>
      </c>
      <c r="T186" s="799" t="s">
        <v>48</v>
      </c>
      <c r="U186" s="799"/>
      <c r="V186" s="774">
        <f>'報告書（事業主控）'!V186</f>
        <v>0</v>
      </c>
      <c r="W186" s="775"/>
      <c r="X186" s="775"/>
      <c r="Y186" s="775"/>
      <c r="Z186" s="774">
        <f>'報告書（事業主控）'!Z186</f>
        <v>0</v>
      </c>
      <c r="AA186" s="775"/>
      <c r="AB186" s="775"/>
      <c r="AC186" s="775"/>
      <c r="AD186" s="774">
        <f>'報告書（事業主控）'!AD186</f>
        <v>0</v>
      </c>
      <c r="AE186" s="775"/>
      <c r="AF186" s="775"/>
      <c r="AG186" s="775"/>
      <c r="AH186" s="774">
        <f>'報告書（事業主控）'!AH186</f>
        <v>0</v>
      </c>
      <c r="AI186" s="775"/>
      <c r="AJ186" s="775"/>
      <c r="AK186" s="776"/>
      <c r="AL186" s="479">
        <f>'報告書（事業主控）'!AL186</f>
        <v>0</v>
      </c>
      <c r="AM186" s="773"/>
      <c r="AN186" s="767">
        <f>'報告書（事業主控）'!AN186</f>
        <v>0</v>
      </c>
      <c r="AO186" s="768"/>
      <c r="AP186" s="768"/>
      <c r="AQ186" s="768"/>
      <c r="AR186" s="768"/>
      <c r="AS186" s="73"/>
      <c r="AT186" s="83"/>
    </row>
    <row r="187" spans="2:46" ht="18" customHeight="1">
      <c r="B187" s="790">
        <f>'報告書（事業主控）'!B187</f>
        <v>0</v>
      </c>
      <c r="C187" s="791"/>
      <c r="D187" s="791"/>
      <c r="E187" s="791"/>
      <c r="F187" s="791"/>
      <c r="G187" s="791"/>
      <c r="H187" s="791"/>
      <c r="I187" s="792"/>
      <c r="J187" s="790">
        <f>'報告書（事業主控）'!J187</f>
        <v>0</v>
      </c>
      <c r="K187" s="791"/>
      <c r="L187" s="791"/>
      <c r="M187" s="791"/>
      <c r="N187" s="796"/>
      <c r="O187" s="108">
        <f>'報告書（事業主控）'!O187</f>
        <v>0</v>
      </c>
      <c r="P187" s="90" t="s">
        <v>45</v>
      </c>
      <c r="Q187" s="108">
        <f>'報告書（事業主控）'!Q187</f>
        <v>0</v>
      </c>
      <c r="R187" s="90" t="s">
        <v>46</v>
      </c>
      <c r="S187" s="108">
        <f>'報告書（事業主控）'!S187</f>
        <v>0</v>
      </c>
      <c r="T187" s="798" t="s">
        <v>47</v>
      </c>
      <c r="U187" s="798"/>
      <c r="V187" s="800">
        <f>'報告書（事業主控）'!V187</f>
        <v>0</v>
      </c>
      <c r="W187" s="801"/>
      <c r="X187" s="801"/>
      <c r="Y187" s="95"/>
      <c r="Z187" s="68"/>
      <c r="AA187" s="111"/>
      <c r="AB187" s="111"/>
      <c r="AC187" s="95"/>
      <c r="AD187" s="68"/>
      <c r="AE187" s="111"/>
      <c r="AF187" s="111"/>
      <c r="AG187" s="95"/>
      <c r="AH187" s="770">
        <f>'報告書（事業主控）'!AH187</f>
        <v>0</v>
      </c>
      <c r="AI187" s="771"/>
      <c r="AJ187" s="771"/>
      <c r="AK187" s="772"/>
      <c r="AL187" s="68"/>
      <c r="AM187" s="69"/>
      <c r="AN187" s="770">
        <f>'報告書（事業主控）'!AN187</f>
        <v>0</v>
      </c>
      <c r="AO187" s="771"/>
      <c r="AP187" s="771"/>
      <c r="AQ187" s="771"/>
      <c r="AR187" s="771"/>
      <c r="AS187" s="112"/>
      <c r="AT187" s="83"/>
    </row>
    <row r="188" spans="2:46" ht="18" customHeight="1">
      <c r="B188" s="793"/>
      <c r="C188" s="794"/>
      <c r="D188" s="794"/>
      <c r="E188" s="794"/>
      <c r="F188" s="794"/>
      <c r="G188" s="794"/>
      <c r="H188" s="794"/>
      <c r="I188" s="795"/>
      <c r="J188" s="793"/>
      <c r="K188" s="794"/>
      <c r="L188" s="794"/>
      <c r="M188" s="794"/>
      <c r="N188" s="797"/>
      <c r="O188" s="113">
        <f>'報告書（事業主控）'!O188</f>
        <v>0</v>
      </c>
      <c r="P188" s="114" t="s">
        <v>45</v>
      </c>
      <c r="Q188" s="113">
        <f>'報告書（事業主控）'!Q188</f>
        <v>0</v>
      </c>
      <c r="R188" s="114" t="s">
        <v>46</v>
      </c>
      <c r="S188" s="113">
        <f>'報告書（事業主控）'!S188</f>
        <v>0</v>
      </c>
      <c r="T188" s="799" t="s">
        <v>48</v>
      </c>
      <c r="U188" s="799"/>
      <c r="V188" s="774">
        <f>'報告書（事業主控）'!V188</f>
        <v>0</v>
      </c>
      <c r="W188" s="775"/>
      <c r="X188" s="775"/>
      <c r="Y188" s="775"/>
      <c r="Z188" s="774">
        <f>'報告書（事業主控）'!Z188</f>
        <v>0</v>
      </c>
      <c r="AA188" s="775"/>
      <c r="AB188" s="775"/>
      <c r="AC188" s="775"/>
      <c r="AD188" s="774">
        <f>'報告書（事業主控）'!AD188</f>
        <v>0</v>
      </c>
      <c r="AE188" s="775"/>
      <c r="AF188" s="775"/>
      <c r="AG188" s="775"/>
      <c r="AH188" s="774">
        <f>'報告書（事業主控）'!AH188</f>
        <v>0</v>
      </c>
      <c r="AI188" s="775"/>
      <c r="AJ188" s="775"/>
      <c r="AK188" s="776"/>
      <c r="AL188" s="479">
        <f>'報告書（事業主控）'!AL188</f>
        <v>0</v>
      </c>
      <c r="AM188" s="773"/>
      <c r="AN188" s="767">
        <f>'報告書（事業主控）'!AN188</f>
        <v>0</v>
      </c>
      <c r="AO188" s="768"/>
      <c r="AP188" s="768"/>
      <c r="AQ188" s="768"/>
      <c r="AR188" s="768"/>
      <c r="AS188" s="73"/>
      <c r="AT188" s="83"/>
    </row>
    <row r="189" spans="2:46" ht="18" customHeight="1">
      <c r="B189" s="790">
        <f>'報告書（事業主控）'!B189</f>
        <v>0</v>
      </c>
      <c r="C189" s="791"/>
      <c r="D189" s="791"/>
      <c r="E189" s="791"/>
      <c r="F189" s="791"/>
      <c r="G189" s="791"/>
      <c r="H189" s="791"/>
      <c r="I189" s="792"/>
      <c r="J189" s="790">
        <f>'報告書（事業主控）'!J189</f>
        <v>0</v>
      </c>
      <c r="K189" s="791"/>
      <c r="L189" s="791"/>
      <c r="M189" s="791"/>
      <c r="N189" s="796"/>
      <c r="O189" s="108">
        <f>'報告書（事業主控）'!O189</f>
        <v>0</v>
      </c>
      <c r="P189" s="90" t="s">
        <v>45</v>
      </c>
      <c r="Q189" s="108">
        <f>'報告書（事業主控）'!Q189</f>
        <v>0</v>
      </c>
      <c r="R189" s="90" t="s">
        <v>46</v>
      </c>
      <c r="S189" s="108">
        <f>'報告書（事業主控）'!S189</f>
        <v>0</v>
      </c>
      <c r="T189" s="798" t="s">
        <v>47</v>
      </c>
      <c r="U189" s="798"/>
      <c r="V189" s="800">
        <f>'報告書（事業主控）'!V189</f>
        <v>0</v>
      </c>
      <c r="W189" s="801"/>
      <c r="X189" s="801"/>
      <c r="Y189" s="95"/>
      <c r="Z189" s="68"/>
      <c r="AA189" s="111"/>
      <c r="AB189" s="111"/>
      <c r="AC189" s="95"/>
      <c r="AD189" s="68"/>
      <c r="AE189" s="111"/>
      <c r="AF189" s="111"/>
      <c r="AG189" s="95"/>
      <c r="AH189" s="770">
        <f>'報告書（事業主控）'!AH189</f>
        <v>0</v>
      </c>
      <c r="AI189" s="771"/>
      <c r="AJ189" s="771"/>
      <c r="AK189" s="772"/>
      <c r="AL189" s="68"/>
      <c r="AM189" s="69"/>
      <c r="AN189" s="770">
        <f>'報告書（事業主控）'!AN189</f>
        <v>0</v>
      </c>
      <c r="AO189" s="771"/>
      <c r="AP189" s="771"/>
      <c r="AQ189" s="771"/>
      <c r="AR189" s="771"/>
      <c r="AS189" s="112"/>
      <c r="AT189" s="83"/>
    </row>
    <row r="190" spans="2:46" ht="18" customHeight="1">
      <c r="B190" s="793"/>
      <c r="C190" s="794"/>
      <c r="D190" s="794"/>
      <c r="E190" s="794"/>
      <c r="F190" s="794"/>
      <c r="G190" s="794"/>
      <c r="H190" s="794"/>
      <c r="I190" s="795"/>
      <c r="J190" s="793"/>
      <c r="K190" s="794"/>
      <c r="L190" s="794"/>
      <c r="M190" s="794"/>
      <c r="N190" s="797"/>
      <c r="O190" s="113">
        <f>'報告書（事業主控）'!O190</f>
        <v>0</v>
      </c>
      <c r="P190" s="114" t="s">
        <v>45</v>
      </c>
      <c r="Q190" s="113">
        <f>'報告書（事業主控）'!Q190</f>
        <v>0</v>
      </c>
      <c r="R190" s="114" t="s">
        <v>46</v>
      </c>
      <c r="S190" s="113">
        <f>'報告書（事業主控）'!S190</f>
        <v>0</v>
      </c>
      <c r="T190" s="799" t="s">
        <v>48</v>
      </c>
      <c r="U190" s="799"/>
      <c r="V190" s="774">
        <f>'報告書（事業主控）'!V190</f>
        <v>0</v>
      </c>
      <c r="W190" s="775"/>
      <c r="X190" s="775"/>
      <c r="Y190" s="775"/>
      <c r="Z190" s="774">
        <f>'報告書（事業主控）'!Z190</f>
        <v>0</v>
      </c>
      <c r="AA190" s="775"/>
      <c r="AB190" s="775"/>
      <c r="AC190" s="775"/>
      <c r="AD190" s="774">
        <f>'報告書（事業主控）'!AD190</f>
        <v>0</v>
      </c>
      <c r="AE190" s="775"/>
      <c r="AF190" s="775"/>
      <c r="AG190" s="775"/>
      <c r="AH190" s="774">
        <f>'報告書（事業主控）'!AH190</f>
        <v>0</v>
      </c>
      <c r="AI190" s="775"/>
      <c r="AJ190" s="775"/>
      <c r="AK190" s="776"/>
      <c r="AL190" s="479">
        <f>'報告書（事業主控）'!AL190</f>
        <v>0</v>
      </c>
      <c r="AM190" s="773"/>
      <c r="AN190" s="767">
        <f>'報告書（事業主控）'!AN190</f>
        <v>0</v>
      </c>
      <c r="AO190" s="768"/>
      <c r="AP190" s="768"/>
      <c r="AQ190" s="768"/>
      <c r="AR190" s="768"/>
      <c r="AS190" s="73"/>
      <c r="AT190" s="83"/>
    </row>
    <row r="191" spans="2:46" ht="18" customHeight="1">
      <c r="B191" s="790">
        <f>'報告書（事業主控）'!B191</f>
        <v>0</v>
      </c>
      <c r="C191" s="791"/>
      <c r="D191" s="791"/>
      <c r="E191" s="791"/>
      <c r="F191" s="791"/>
      <c r="G191" s="791"/>
      <c r="H191" s="791"/>
      <c r="I191" s="792"/>
      <c r="J191" s="790">
        <f>'報告書（事業主控）'!J191</f>
        <v>0</v>
      </c>
      <c r="K191" s="791"/>
      <c r="L191" s="791"/>
      <c r="M191" s="791"/>
      <c r="N191" s="796"/>
      <c r="O191" s="108">
        <f>'報告書（事業主控）'!O191</f>
        <v>0</v>
      </c>
      <c r="P191" s="90" t="s">
        <v>45</v>
      </c>
      <c r="Q191" s="108">
        <f>'報告書（事業主控）'!Q191</f>
        <v>0</v>
      </c>
      <c r="R191" s="90" t="s">
        <v>46</v>
      </c>
      <c r="S191" s="108">
        <f>'報告書（事業主控）'!S191</f>
        <v>0</v>
      </c>
      <c r="T191" s="798" t="s">
        <v>47</v>
      </c>
      <c r="U191" s="798"/>
      <c r="V191" s="800">
        <f>'報告書（事業主控）'!V191</f>
        <v>0</v>
      </c>
      <c r="W191" s="801"/>
      <c r="X191" s="801"/>
      <c r="Y191" s="95"/>
      <c r="Z191" s="68"/>
      <c r="AA191" s="111"/>
      <c r="AB191" s="111"/>
      <c r="AC191" s="95"/>
      <c r="AD191" s="68"/>
      <c r="AE191" s="111"/>
      <c r="AF191" s="111"/>
      <c r="AG191" s="95"/>
      <c r="AH191" s="770">
        <f>'報告書（事業主控）'!AH191</f>
        <v>0</v>
      </c>
      <c r="AI191" s="771"/>
      <c r="AJ191" s="771"/>
      <c r="AK191" s="772"/>
      <c r="AL191" s="68"/>
      <c r="AM191" s="69"/>
      <c r="AN191" s="770">
        <f>'報告書（事業主控）'!AN191</f>
        <v>0</v>
      </c>
      <c r="AO191" s="771"/>
      <c r="AP191" s="771"/>
      <c r="AQ191" s="771"/>
      <c r="AR191" s="771"/>
      <c r="AS191" s="112"/>
      <c r="AT191" s="83"/>
    </row>
    <row r="192" spans="2:46" ht="18" customHeight="1">
      <c r="B192" s="793"/>
      <c r="C192" s="794"/>
      <c r="D192" s="794"/>
      <c r="E192" s="794"/>
      <c r="F192" s="794"/>
      <c r="G192" s="794"/>
      <c r="H192" s="794"/>
      <c r="I192" s="795"/>
      <c r="J192" s="793"/>
      <c r="K192" s="794"/>
      <c r="L192" s="794"/>
      <c r="M192" s="794"/>
      <c r="N192" s="797"/>
      <c r="O192" s="113">
        <f>'報告書（事業主控）'!O192</f>
        <v>0</v>
      </c>
      <c r="P192" s="114" t="s">
        <v>45</v>
      </c>
      <c r="Q192" s="113">
        <f>'報告書（事業主控）'!Q192</f>
        <v>0</v>
      </c>
      <c r="R192" s="114" t="s">
        <v>46</v>
      </c>
      <c r="S192" s="113">
        <f>'報告書（事業主控）'!S192</f>
        <v>0</v>
      </c>
      <c r="T192" s="799" t="s">
        <v>48</v>
      </c>
      <c r="U192" s="799"/>
      <c r="V192" s="774">
        <f>'報告書（事業主控）'!V192</f>
        <v>0</v>
      </c>
      <c r="W192" s="775"/>
      <c r="X192" s="775"/>
      <c r="Y192" s="775"/>
      <c r="Z192" s="774">
        <f>'報告書（事業主控）'!Z192</f>
        <v>0</v>
      </c>
      <c r="AA192" s="775"/>
      <c r="AB192" s="775"/>
      <c r="AC192" s="775"/>
      <c r="AD192" s="774">
        <f>'報告書（事業主控）'!AD192</f>
        <v>0</v>
      </c>
      <c r="AE192" s="775"/>
      <c r="AF192" s="775"/>
      <c r="AG192" s="775"/>
      <c r="AH192" s="774">
        <f>'報告書（事業主控）'!AH192</f>
        <v>0</v>
      </c>
      <c r="AI192" s="775"/>
      <c r="AJ192" s="775"/>
      <c r="AK192" s="776"/>
      <c r="AL192" s="479">
        <f>'報告書（事業主控）'!AL192</f>
        <v>0</v>
      </c>
      <c r="AM192" s="773"/>
      <c r="AN192" s="767">
        <f>'報告書（事業主控）'!AN192</f>
        <v>0</v>
      </c>
      <c r="AO192" s="768"/>
      <c r="AP192" s="768"/>
      <c r="AQ192" s="768"/>
      <c r="AR192" s="768"/>
      <c r="AS192" s="73"/>
      <c r="AT192" s="83"/>
    </row>
    <row r="193" spans="2:46" ht="18" customHeight="1">
      <c r="B193" s="790">
        <f>'報告書（事業主控）'!B193</f>
        <v>0</v>
      </c>
      <c r="C193" s="791"/>
      <c r="D193" s="791"/>
      <c r="E193" s="791"/>
      <c r="F193" s="791"/>
      <c r="G193" s="791"/>
      <c r="H193" s="791"/>
      <c r="I193" s="792"/>
      <c r="J193" s="790">
        <f>'報告書（事業主控）'!J193</f>
        <v>0</v>
      </c>
      <c r="K193" s="791"/>
      <c r="L193" s="791"/>
      <c r="M193" s="791"/>
      <c r="N193" s="796"/>
      <c r="O193" s="108">
        <f>'報告書（事業主控）'!O193</f>
        <v>0</v>
      </c>
      <c r="P193" s="90" t="s">
        <v>45</v>
      </c>
      <c r="Q193" s="108">
        <f>'報告書（事業主控）'!Q193</f>
        <v>0</v>
      </c>
      <c r="R193" s="90" t="s">
        <v>46</v>
      </c>
      <c r="S193" s="108">
        <f>'報告書（事業主控）'!S193</f>
        <v>0</v>
      </c>
      <c r="T193" s="798" t="s">
        <v>47</v>
      </c>
      <c r="U193" s="798"/>
      <c r="V193" s="800">
        <f>'報告書（事業主控）'!V193</f>
        <v>0</v>
      </c>
      <c r="W193" s="801"/>
      <c r="X193" s="801"/>
      <c r="Y193" s="95"/>
      <c r="Z193" s="68"/>
      <c r="AA193" s="111"/>
      <c r="AB193" s="111"/>
      <c r="AC193" s="95"/>
      <c r="AD193" s="68"/>
      <c r="AE193" s="111"/>
      <c r="AF193" s="111"/>
      <c r="AG193" s="95"/>
      <c r="AH193" s="770">
        <f>'報告書（事業主控）'!AH193</f>
        <v>0</v>
      </c>
      <c r="AI193" s="771"/>
      <c r="AJ193" s="771"/>
      <c r="AK193" s="772"/>
      <c r="AL193" s="68"/>
      <c r="AM193" s="69"/>
      <c r="AN193" s="770">
        <f>'報告書（事業主控）'!AN193</f>
        <v>0</v>
      </c>
      <c r="AO193" s="771"/>
      <c r="AP193" s="771"/>
      <c r="AQ193" s="771"/>
      <c r="AR193" s="771"/>
      <c r="AS193" s="112"/>
      <c r="AT193" s="83"/>
    </row>
    <row r="194" spans="2:46" ht="18" customHeight="1">
      <c r="B194" s="793"/>
      <c r="C194" s="794"/>
      <c r="D194" s="794"/>
      <c r="E194" s="794"/>
      <c r="F194" s="794"/>
      <c r="G194" s="794"/>
      <c r="H194" s="794"/>
      <c r="I194" s="795"/>
      <c r="J194" s="793"/>
      <c r="K194" s="794"/>
      <c r="L194" s="794"/>
      <c r="M194" s="794"/>
      <c r="N194" s="797"/>
      <c r="O194" s="113">
        <f>'報告書（事業主控）'!O194</f>
        <v>0</v>
      </c>
      <c r="P194" s="114" t="s">
        <v>45</v>
      </c>
      <c r="Q194" s="113">
        <f>'報告書（事業主控）'!Q194</f>
        <v>0</v>
      </c>
      <c r="R194" s="114" t="s">
        <v>46</v>
      </c>
      <c r="S194" s="113">
        <f>'報告書（事業主控）'!S194</f>
        <v>0</v>
      </c>
      <c r="T194" s="799" t="s">
        <v>48</v>
      </c>
      <c r="U194" s="799"/>
      <c r="V194" s="774">
        <f>'報告書（事業主控）'!V194</f>
        <v>0</v>
      </c>
      <c r="W194" s="775"/>
      <c r="X194" s="775"/>
      <c r="Y194" s="775"/>
      <c r="Z194" s="774">
        <f>'報告書（事業主控）'!Z194</f>
        <v>0</v>
      </c>
      <c r="AA194" s="775"/>
      <c r="AB194" s="775"/>
      <c r="AC194" s="775"/>
      <c r="AD194" s="774">
        <f>'報告書（事業主控）'!AD194</f>
        <v>0</v>
      </c>
      <c r="AE194" s="775"/>
      <c r="AF194" s="775"/>
      <c r="AG194" s="775"/>
      <c r="AH194" s="774">
        <f>'報告書（事業主控）'!AH194</f>
        <v>0</v>
      </c>
      <c r="AI194" s="775"/>
      <c r="AJ194" s="775"/>
      <c r="AK194" s="776"/>
      <c r="AL194" s="479">
        <f>'報告書（事業主控）'!AL194</f>
        <v>0</v>
      </c>
      <c r="AM194" s="773"/>
      <c r="AN194" s="767">
        <f>'報告書（事業主控）'!AN194</f>
        <v>0</v>
      </c>
      <c r="AO194" s="768"/>
      <c r="AP194" s="768"/>
      <c r="AQ194" s="768"/>
      <c r="AR194" s="768"/>
      <c r="AS194" s="73"/>
      <c r="AT194" s="83"/>
    </row>
    <row r="195" spans="2:46" ht="18" customHeight="1">
      <c r="B195" s="790">
        <f>'報告書（事業主控）'!B195</f>
        <v>0</v>
      </c>
      <c r="C195" s="791"/>
      <c r="D195" s="791"/>
      <c r="E195" s="791"/>
      <c r="F195" s="791"/>
      <c r="G195" s="791"/>
      <c r="H195" s="791"/>
      <c r="I195" s="792"/>
      <c r="J195" s="790">
        <f>'報告書（事業主控）'!J195</f>
        <v>0</v>
      </c>
      <c r="K195" s="791"/>
      <c r="L195" s="791"/>
      <c r="M195" s="791"/>
      <c r="N195" s="796"/>
      <c r="O195" s="108">
        <f>'報告書（事業主控）'!O195</f>
        <v>0</v>
      </c>
      <c r="P195" s="90" t="s">
        <v>45</v>
      </c>
      <c r="Q195" s="108">
        <f>'報告書（事業主控）'!Q195</f>
        <v>0</v>
      </c>
      <c r="R195" s="90" t="s">
        <v>46</v>
      </c>
      <c r="S195" s="108">
        <f>'報告書（事業主控）'!S195</f>
        <v>0</v>
      </c>
      <c r="T195" s="798" t="s">
        <v>47</v>
      </c>
      <c r="U195" s="798"/>
      <c r="V195" s="800">
        <f>'報告書（事業主控）'!V195</f>
        <v>0</v>
      </c>
      <c r="W195" s="801"/>
      <c r="X195" s="801"/>
      <c r="Y195" s="95"/>
      <c r="Z195" s="68"/>
      <c r="AA195" s="111"/>
      <c r="AB195" s="111"/>
      <c r="AC195" s="95"/>
      <c r="AD195" s="68"/>
      <c r="AE195" s="111"/>
      <c r="AF195" s="111"/>
      <c r="AG195" s="95"/>
      <c r="AH195" s="770">
        <f>'報告書（事業主控）'!AH195</f>
        <v>0</v>
      </c>
      <c r="AI195" s="771"/>
      <c r="AJ195" s="771"/>
      <c r="AK195" s="772"/>
      <c r="AL195" s="68"/>
      <c r="AM195" s="69"/>
      <c r="AN195" s="770">
        <f>'報告書（事業主控）'!AN195</f>
        <v>0</v>
      </c>
      <c r="AO195" s="771"/>
      <c r="AP195" s="771"/>
      <c r="AQ195" s="771"/>
      <c r="AR195" s="771"/>
      <c r="AS195" s="112"/>
      <c r="AT195" s="83"/>
    </row>
    <row r="196" spans="2:46" ht="18" customHeight="1">
      <c r="B196" s="793"/>
      <c r="C196" s="794"/>
      <c r="D196" s="794"/>
      <c r="E196" s="794"/>
      <c r="F196" s="794"/>
      <c r="G196" s="794"/>
      <c r="H196" s="794"/>
      <c r="I196" s="795"/>
      <c r="J196" s="793"/>
      <c r="K196" s="794"/>
      <c r="L196" s="794"/>
      <c r="M196" s="794"/>
      <c r="N196" s="797"/>
      <c r="O196" s="113">
        <f>'報告書（事業主控）'!O196</f>
        <v>0</v>
      </c>
      <c r="P196" s="114" t="s">
        <v>45</v>
      </c>
      <c r="Q196" s="113">
        <f>'報告書（事業主控）'!Q196</f>
        <v>0</v>
      </c>
      <c r="R196" s="114" t="s">
        <v>46</v>
      </c>
      <c r="S196" s="113">
        <f>'報告書（事業主控）'!S196</f>
        <v>0</v>
      </c>
      <c r="T196" s="799" t="s">
        <v>48</v>
      </c>
      <c r="U196" s="799"/>
      <c r="V196" s="774">
        <f>'報告書（事業主控）'!V196</f>
        <v>0</v>
      </c>
      <c r="W196" s="775"/>
      <c r="X196" s="775"/>
      <c r="Y196" s="775"/>
      <c r="Z196" s="774">
        <f>'報告書（事業主控）'!Z196</f>
        <v>0</v>
      </c>
      <c r="AA196" s="775"/>
      <c r="AB196" s="775"/>
      <c r="AC196" s="775"/>
      <c r="AD196" s="774">
        <f>'報告書（事業主控）'!AD196</f>
        <v>0</v>
      </c>
      <c r="AE196" s="775"/>
      <c r="AF196" s="775"/>
      <c r="AG196" s="775"/>
      <c r="AH196" s="774">
        <f>'報告書（事業主控）'!AH196</f>
        <v>0</v>
      </c>
      <c r="AI196" s="775"/>
      <c r="AJ196" s="775"/>
      <c r="AK196" s="776"/>
      <c r="AL196" s="479">
        <f>'報告書（事業主控）'!AL196</f>
        <v>0</v>
      </c>
      <c r="AM196" s="773"/>
      <c r="AN196" s="767">
        <f>'報告書（事業主控）'!AN196</f>
        <v>0</v>
      </c>
      <c r="AO196" s="768"/>
      <c r="AP196" s="768"/>
      <c r="AQ196" s="768"/>
      <c r="AR196" s="768"/>
      <c r="AS196" s="73"/>
      <c r="AT196" s="83"/>
    </row>
    <row r="197" spans="2:46" ht="18" customHeight="1">
      <c r="B197" s="790">
        <f>'報告書（事業主控）'!B197</f>
        <v>0</v>
      </c>
      <c r="C197" s="791"/>
      <c r="D197" s="791"/>
      <c r="E197" s="791"/>
      <c r="F197" s="791"/>
      <c r="G197" s="791"/>
      <c r="H197" s="791"/>
      <c r="I197" s="792"/>
      <c r="J197" s="790">
        <f>'報告書（事業主控）'!J197</f>
        <v>0</v>
      </c>
      <c r="K197" s="791"/>
      <c r="L197" s="791"/>
      <c r="M197" s="791"/>
      <c r="N197" s="796"/>
      <c r="O197" s="108">
        <f>'報告書（事業主控）'!O197</f>
        <v>0</v>
      </c>
      <c r="P197" s="90" t="s">
        <v>45</v>
      </c>
      <c r="Q197" s="108">
        <f>'報告書（事業主控）'!Q197</f>
        <v>0</v>
      </c>
      <c r="R197" s="90" t="s">
        <v>46</v>
      </c>
      <c r="S197" s="108">
        <f>'報告書（事業主控）'!S197</f>
        <v>0</v>
      </c>
      <c r="T197" s="798" t="s">
        <v>47</v>
      </c>
      <c r="U197" s="798"/>
      <c r="V197" s="800">
        <f>'報告書（事業主控）'!V197</f>
        <v>0</v>
      </c>
      <c r="W197" s="801"/>
      <c r="X197" s="801"/>
      <c r="Y197" s="95"/>
      <c r="Z197" s="68"/>
      <c r="AA197" s="111"/>
      <c r="AB197" s="111"/>
      <c r="AC197" s="95"/>
      <c r="AD197" s="68"/>
      <c r="AE197" s="111"/>
      <c r="AF197" s="111"/>
      <c r="AG197" s="95"/>
      <c r="AH197" s="770">
        <f>'報告書（事業主控）'!AH197</f>
        <v>0</v>
      </c>
      <c r="AI197" s="771"/>
      <c r="AJ197" s="771"/>
      <c r="AK197" s="772"/>
      <c r="AL197" s="68"/>
      <c r="AM197" s="69"/>
      <c r="AN197" s="770">
        <f>'報告書（事業主控）'!AN197</f>
        <v>0</v>
      </c>
      <c r="AO197" s="771"/>
      <c r="AP197" s="771"/>
      <c r="AQ197" s="771"/>
      <c r="AR197" s="771"/>
      <c r="AS197" s="112"/>
      <c r="AT197" s="83"/>
    </row>
    <row r="198" spans="2:46" ht="18" customHeight="1">
      <c r="B198" s="793"/>
      <c r="C198" s="794"/>
      <c r="D198" s="794"/>
      <c r="E198" s="794"/>
      <c r="F198" s="794"/>
      <c r="G198" s="794"/>
      <c r="H198" s="794"/>
      <c r="I198" s="795"/>
      <c r="J198" s="793"/>
      <c r="K198" s="794"/>
      <c r="L198" s="794"/>
      <c r="M198" s="794"/>
      <c r="N198" s="797"/>
      <c r="O198" s="113">
        <f>'報告書（事業主控）'!O198</f>
        <v>0</v>
      </c>
      <c r="P198" s="114" t="s">
        <v>45</v>
      </c>
      <c r="Q198" s="113">
        <f>'報告書（事業主控）'!Q198</f>
        <v>0</v>
      </c>
      <c r="R198" s="114" t="s">
        <v>46</v>
      </c>
      <c r="S198" s="113">
        <f>'報告書（事業主控）'!S198</f>
        <v>0</v>
      </c>
      <c r="T198" s="799" t="s">
        <v>48</v>
      </c>
      <c r="U198" s="799"/>
      <c r="V198" s="774">
        <f>'報告書（事業主控）'!V198</f>
        <v>0</v>
      </c>
      <c r="W198" s="775"/>
      <c r="X198" s="775"/>
      <c r="Y198" s="775"/>
      <c r="Z198" s="774">
        <f>'報告書（事業主控）'!Z198</f>
        <v>0</v>
      </c>
      <c r="AA198" s="775"/>
      <c r="AB198" s="775"/>
      <c r="AC198" s="775"/>
      <c r="AD198" s="774">
        <f>'報告書（事業主控）'!AD198</f>
        <v>0</v>
      </c>
      <c r="AE198" s="775"/>
      <c r="AF198" s="775"/>
      <c r="AG198" s="775"/>
      <c r="AH198" s="774">
        <f>'報告書（事業主控）'!AH198</f>
        <v>0</v>
      </c>
      <c r="AI198" s="775"/>
      <c r="AJ198" s="775"/>
      <c r="AK198" s="776"/>
      <c r="AL198" s="479">
        <f>'報告書（事業主控）'!AL198</f>
        <v>0</v>
      </c>
      <c r="AM198" s="773"/>
      <c r="AN198" s="767">
        <f>'報告書（事業主控）'!AN198</f>
        <v>0</v>
      </c>
      <c r="AO198" s="768"/>
      <c r="AP198" s="768"/>
      <c r="AQ198" s="768"/>
      <c r="AR198" s="768"/>
      <c r="AS198" s="73"/>
      <c r="AT198" s="83"/>
    </row>
    <row r="199" spans="2:46" ht="18" customHeight="1">
      <c r="B199" s="790">
        <f>'報告書（事業主控）'!B199</f>
        <v>0</v>
      </c>
      <c r="C199" s="791"/>
      <c r="D199" s="791"/>
      <c r="E199" s="791"/>
      <c r="F199" s="791"/>
      <c r="G199" s="791"/>
      <c r="H199" s="791"/>
      <c r="I199" s="792"/>
      <c r="J199" s="790">
        <f>'報告書（事業主控）'!J199</f>
        <v>0</v>
      </c>
      <c r="K199" s="791"/>
      <c r="L199" s="791"/>
      <c r="M199" s="791"/>
      <c r="N199" s="796"/>
      <c r="O199" s="108">
        <f>'報告書（事業主控）'!O199</f>
        <v>0</v>
      </c>
      <c r="P199" s="90" t="s">
        <v>45</v>
      </c>
      <c r="Q199" s="108">
        <f>'報告書（事業主控）'!Q199</f>
        <v>0</v>
      </c>
      <c r="R199" s="90" t="s">
        <v>46</v>
      </c>
      <c r="S199" s="108">
        <f>'報告書（事業主控）'!S199</f>
        <v>0</v>
      </c>
      <c r="T199" s="798" t="s">
        <v>47</v>
      </c>
      <c r="U199" s="798"/>
      <c r="V199" s="800">
        <f>'報告書（事業主控）'!V199</f>
        <v>0</v>
      </c>
      <c r="W199" s="801"/>
      <c r="X199" s="801"/>
      <c r="Y199" s="95"/>
      <c r="Z199" s="68"/>
      <c r="AA199" s="111"/>
      <c r="AB199" s="111"/>
      <c r="AC199" s="95"/>
      <c r="AD199" s="68"/>
      <c r="AE199" s="111"/>
      <c r="AF199" s="111"/>
      <c r="AG199" s="95"/>
      <c r="AH199" s="770">
        <f>'報告書（事業主控）'!AH199</f>
        <v>0</v>
      </c>
      <c r="AI199" s="771"/>
      <c r="AJ199" s="771"/>
      <c r="AK199" s="772"/>
      <c r="AL199" s="68"/>
      <c r="AM199" s="69"/>
      <c r="AN199" s="770">
        <f>'報告書（事業主控）'!AN199</f>
        <v>0</v>
      </c>
      <c r="AO199" s="771"/>
      <c r="AP199" s="771"/>
      <c r="AQ199" s="771"/>
      <c r="AR199" s="771"/>
      <c r="AS199" s="112"/>
      <c r="AT199" s="83"/>
    </row>
    <row r="200" spans="2:46" ht="18" customHeight="1">
      <c r="B200" s="793"/>
      <c r="C200" s="794"/>
      <c r="D200" s="794"/>
      <c r="E200" s="794"/>
      <c r="F200" s="794"/>
      <c r="G200" s="794"/>
      <c r="H200" s="794"/>
      <c r="I200" s="795"/>
      <c r="J200" s="793"/>
      <c r="K200" s="794"/>
      <c r="L200" s="794"/>
      <c r="M200" s="794"/>
      <c r="N200" s="797"/>
      <c r="O200" s="113">
        <f>'報告書（事業主控）'!O200</f>
        <v>0</v>
      </c>
      <c r="P200" s="114" t="s">
        <v>45</v>
      </c>
      <c r="Q200" s="113">
        <f>'報告書（事業主控）'!Q200</f>
        <v>0</v>
      </c>
      <c r="R200" s="114" t="s">
        <v>46</v>
      </c>
      <c r="S200" s="113">
        <f>'報告書（事業主控）'!S200</f>
        <v>0</v>
      </c>
      <c r="T200" s="799" t="s">
        <v>48</v>
      </c>
      <c r="U200" s="799"/>
      <c r="V200" s="774">
        <f>'報告書（事業主控）'!V200</f>
        <v>0</v>
      </c>
      <c r="W200" s="775"/>
      <c r="X200" s="775"/>
      <c r="Y200" s="775"/>
      <c r="Z200" s="774">
        <f>'報告書（事業主控）'!Z200</f>
        <v>0</v>
      </c>
      <c r="AA200" s="775"/>
      <c r="AB200" s="775"/>
      <c r="AC200" s="775"/>
      <c r="AD200" s="774">
        <f>'報告書（事業主控）'!AD200</f>
        <v>0</v>
      </c>
      <c r="AE200" s="775"/>
      <c r="AF200" s="775"/>
      <c r="AG200" s="775"/>
      <c r="AH200" s="774">
        <f>'報告書（事業主控）'!AH200</f>
        <v>0</v>
      </c>
      <c r="AI200" s="775"/>
      <c r="AJ200" s="775"/>
      <c r="AK200" s="776"/>
      <c r="AL200" s="479">
        <f>'報告書（事業主控）'!AL200</f>
        <v>0</v>
      </c>
      <c r="AM200" s="773"/>
      <c r="AN200" s="767">
        <f>'報告書（事業主控）'!AN200</f>
        <v>0</v>
      </c>
      <c r="AO200" s="768"/>
      <c r="AP200" s="768"/>
      <c r="AQ200" s="768"/>
      <c r="AR200" s="768"/>
      <c r="AS200" s="73"/>
      <c r="AT200" s="83"/>
    </row>
    <row r="201" spans="2:46" ht="18" customHeight="1">
      <c r="B201" s="501" t="s">
        <v>113</v>
      </c>
      <c r="C201" s="502"/>
      <c r="D201" s="502"/>
      <c r="E201" s="503"/>
      <c r="F201" s="781">
        <f>'報告書（事業主控）'!F201</f>
        <v>0</v>
      </c>
      <c r="G201" s="782"/>
      <c r="H201" s="782"/>
      <c r="I201" s="782"/>
      <c r="J201" s="782"/>
      <c r="K201" s="782"/>
      <c r="L201" s="782"/>
      <c r="M201" s="782"/>
      <c r="N201" s="783"/>
      <c r="O201" s="875" t="s">
        <v>60</v>
      </c>
      <c r="P201" s="876"/>
      <c r="Q201" s="876"/>
      <c r="R201" s="876"/>
      <c r="S201" s="876"/>
      <c r="T201" s="876"/>
      <c r="U201" s="877"/>
      <c r="V201" s="770">
        <f>'報告書（事業主控）'!V201</f>
        <v>0</v>
      </c>
      <c r="W201" s="771"/>
      <c r="X201" s="771"/>
      <c r="Y201" s="772"/>
      <c r="Z201" s="68"/>
      <c r="AA201" s="111"/>
      <c r="AB201" s="111"/>
      <c r="AC201" s="95"/>
      <c r="AD201" s="68"/>
      <c r="AE201" s="111"/>
      <c r="AF201" s="111"/>
      <c r="AG201" s="95"/>
      <c r="AH201" s="770">
        <f>'報告書（事業主控）'!AH201</f>
        <v>0</v>
      </c>
      <c r="AI201" s="771"/>
      <c r="AJ201" s="771"/>
      <c r="AK201" s="772"/>
      <c r="AL201" s="68"/>
      <c r="AM201" s="69"/>
      <c r="AN201" s="770">
        <f>'報告書（事業主控）'!AN201</f>
        <v>0</v>
      </c>
      <c r="AO201" s="771"/>
      <c r="AP201" s="771"/>
      <c r="AQ201" s="771"/>
      <c r="AR201" s="771"/>
      <c r="AS201" s="112"/>
      <c r="AT201" s="83"/>
    </row>
    <row r="202" spans="2:46" ht="18" customHeight="1">
      <c r="B202" s="504"/>
      <c r="C202" s="505"/>
      <c r="D202" s="505"/>
      <c r="E202" s="506"/>
      <c r="F202" s="784"/>
      <c r="G202" s="785"/>
      <c r="H202" s="785"/>
      <c r="I202" s="785"/>
      <c r="J202" s="785"/>
      <c r="K202" s="785"/>
      <c r="L202" s="785"/>
      <c r="M202" s="785"/>
      <c r="N202" s="786"/>
      <c r="O202" s="878"/>
      <c r="P202" s="879"/>
      <c r="Q202" s="879"/>
      <c r="R202" s="879"/>
      <c r="S202" s="879"/>
      <c r="T202" s="879"/>
      <c r="U202" s="880"/>
      <c r="V202" s="471">
        <f>'報告書（事業主控）'!V202</f>
        <v>0</v>
      </c>
      <c r="W202" s="723"/>
      <c r="X202" s="723"/>
      <c r="Y202" s="726"/>
      <c r="Z202" s="471">
        <f>'報告書（事業主控）'!Z202</f>
        <v>0</v>
      </c>
      <c r="AA202" s="724"/>
      <c r="AB202" s="724"/>
      <c r="AC202" s="725"/>
      <c r="AD202" s="471">
        <f>'報告書（事業主控）'!AD202</f>
        <v>0</v>
      </c>
      <c r="AE202" s="724"/>
      <c r="AF202" s="724"/>
      <c r="AG202" s="725"/>
      <c r="AH202" s="471">
        <f>'報告書（事業主控）'!AH202</f>
        <v>0</v>
      </c>
      <c r="AI202" s="472"/>
      <c r="AJ202" s="472"/>
      <c r="AK202" s="472"/>
      <c r="AL202" s="309"/>
      <c r="AM202" s="310"/>
      <c r="AN202" s="471">
        <f>'報告書（事業主控）'!AN202</f>
        <v>0</v>
      </c>
      <c r="AO202" s="723"/>
      <c r="AP202" s="723"/>
      <c r="AQ202" s="723"/>
      <c r="AR202" s="723"/>
      <c r="AS202" s="299"/>
      <c r="AT202" s="83"/>
    </row>
    <row r="203" spans="2:46" ht="18" customHeight="1">
      <c r="B203" s="507"/>
      <c r="C203" s="508"/>
      <c r="D203" s="508"/>
      <c r="E203" s="509"/>
      <c r="F203" s="787"/>
      <c r="G203" s="788"/>
      <c r="H203" s="788"/>
      <c r="I203" s="788"/>
      <c r="J203" s="788"/>
      <c r="K203" s="788"/>
      <c r="L203" s="788"/>
      <c r="M203" s="788"/>
      <c r="N203" s="789"/>
      <c r="O203" s="881"/>
      <c r="P203" s="882"/>
      <c r="Q203" s="882"/>
      <c r="R203" s="882"/>
      <c r="S203" s="882"/>
      <c r="T203" s="882"/>
      <c r="U203" s="883"/>
      <c r="V203" s="767">
        <f>'報告書（事業主控）'!V203</f>
        <v>0</v>
      </c>
      <c r="W203" s="768"/>
      <c r="X203" s="768"/>
      <c r="Y203" s="769"/>
      <c r="Z203" s="767">
        <f>'報告書（事業主控）'!Z203</f>
        <v>0</v>
      </c>
      <c r="AA203" s="768"/>
      <c r="AB203" s="768"/>
      <c r="AC203" s="769"/>
      <c r="AD203" s="767">
        <f>'報告書（事業主控）'!AD203</f>
        <v>0</v>
      </c>
      <c r="AE203" s="768"/>
      <c r="AF203" s="768"/>
      <c r="AG203" s="769"/>
      <c r="AH203" s="767">
        <f>'報告書（事業主控）'!AH203</f>
        <v>0</v>
      </c>
      <c r="AI203" s="768"/>
      <c r="AJ203" s="768"/>
      <c r="AK203" s="769"/>
      <c r="AL203" s="72"/>
      <c r="AM203" s="73"/>
      <c r="AN203" s="767">
        <f>'報告書（事業主控）'!AN203</f>
        <v>0</v>
      </c>
      <c r="AO203" s="768"/>
      <c r="AP203" s="768"/>
      <c r="AQ203" s="768"/>
      <c r="AR203" s="768"/>
      <c r="AS203" s="73"/>
      <c r="AT203" s="83"/>
    </row>
    <row r="204" spans="2:46" ht="18" customHeight="1">
      <c r="AN204" s="766">
        <f>'報告書（事業主控）'!AN204</f>
        <v>0</v>
      </c>
      <c r="AO204" s="766"/>
      <c r="AP204" s="766"/>
      <c r="AQ204" s="766"/>
      <c r="AR204" s="766"/>
      <c r="AS204" s="83"/>
      <c r="AT204" s="83"/>
    </row>
    <row r="205" spans="2:46" ht="31.5" customHeight="1">
      <c r="AN205" s="130"/>
      <c r="AO205" s="130"/>
      <c r="AP205" s="130"/>
      <c r="AQ205" s="130"/>
      <c r="AR205" s="130"/>
      <c r="AS205" s="83"/>
      <c r="AT205" s="83"/>
    </row>
    <row r="206" spans="2:46" ht="7.5" customHeight="1">
      <c r="X206" s="82"/>
      <c r="Y206" s="82"/>
      <c r="Z206" s="83"/>
      <c r="AA206" s="83"/>
      <c r="AB206" s="83"/>
      <c r="AC206" s="83"/>
      <c r="AD206" s="83"/>
      <c r="AE206" s="83"/>
      <c r="AF206" s="83"/>
      <c r="AG206" s="83"/>
      <c r="AH206" s="83"/>
      <c r="AI206" s="83"/>
      <c r="AJ206" s="83"/>
      <c r="AK206" s="83"/>
      <c r="AL206" s="83"/>
      <c r="AM206" s="83"/>
      <c r="AN206" s="83"/>
      <c r="AO206" s="83"/>
      <c r="AP206" s="83"/>
      <c r="AQ206" s="83"/>
      <c r="AR206" s="83"/>
      <c r="AS206" s="83"/>
    </row>
    <row r="207" spans="2:46" ht="10.5" customHeight="1">
      <c r="X207" s="82"/>
      <c r="Y207" s="82"/>
      <c r="Z207" s="83"/>
      <c r="AA207" s="83"/>
      <c r="AB207" s="83"/>
      <c r="AC207" s="83"/>
      <c r="AD207" s="83"/>
      <c r="AE207" s="83"/>
      <c r="AF207" s="83"/>
      <c r="AG207" s="83"/>
      <c r="AH207" s="83"/>
      <c r="AI207" s="83"/>
      <c r="AJ207" s="83"/>
      <c r="AK207" s="83"/>
      <c r="AL207" s="83"/>
      <c r="AM207" s="83"/>
      <c r="AN207" s="83"/>
      <c r="AO207" s="83"/>
      <c r="AP207" s="83"/>
      <c r="AQ207" s="83"/>
      <c r="AR207" s="83"/>
      <c r="AS207" s="83"/>
    </row>
    <row r="208" spans="2:46" ht="5.25" customHeight="1">
      <c r="X208" s="82"/>
      <c r="Y208" s="82"/>
      <c r="Z208" s="83"/>
      <c r="AA208" s="83"/>
      <c r="AB208" s="83"/>
      <c r="AC208" s="83"/>
      <c r="AD208" s="83"/>
      <c r="AE208" s="83"/>
      <c r="AF208" s="83"/>
      <c r="AG208" s="83"/>
      <c r="AH208" s="83"/>
      <c r="AI208" s="83"/>
      <c r="AJ208" s="83"/>
      <c r="AK208" s="83"/>
      <c r="AL208" s="83"/>
      <c r="AM208" s="83"/>
      <c r="AN208" s="83"/>
      <c r="AO208" s="83"/>
      <c r="AP208" s="83"/>
      <c r="AQ208" s="83"/>
      <c r="AR208" s="83"/>
      <c r="AS208" s="83"/>
    </row>
    <row r="209" spans="2:46" ht="5.25" customHeight="1">
      <c r="X209" s="82"/>
      <c r="Y209" s="82"/>
      <c r="Z209" s="83"/>
      <c r="AA209" s="83"/>
      <c r="AB209" s="83"/>
      <c r="AC209" s="83"/>
      <c r="AD209" s="83"/>
      <c r="AE209" s="83"/>
      <c r="AF209" s="83"/>
      <c r="AG209" s="83"/>
      <c r="AH209" s="83"/>
      <c r="AI209" s="83"/>
      <c r="AJ209" s="83"/>
      <c r="AK209" s="83"/>
      <c r="AL209" s="83"/>
      <c r="AM209" s="83"/>
      <c r="AN209" s="83"/>
      <c r="AO209" s="83"/>
      <c r="AP209" s="83"/>
      <c r="AQ209" s="83"/>
      <c r="AR209" s="83"/>
      <c r="AS209" s="83"/>
    </row>
    <row r="210" spans="2:46" ht="5.25" customHeight="1">
      <c r="X210" s="82"/>
      <c r="Y210" s="82"/>
      <c r="Z210" s="83"/>
      <c r="AA210" s="83"/>
      <c r="AB210" s="83"/>
      <c r="AC210" s="83"/>
      <c r="AD210" s="83"/>
      <c r="AE210" s="83"/>
      <c r="AF210" s="83"/>
      <c r="AG210" s="83"/>
      <c r="AH210" s="83"/>
      <c r="AI210" s="83"/>
      <c r="AJ210" s="83"/>
      <c r="AK210" s="83"/>
      <c r="AL210" s="83"/>
      <c r="AM210" s="83"/>
      <c r="AN210" s="83"/>
      <c r="AO210" s="83"/>
      <c r="AP210" s="83"/>
      <c r="AQ210" s="83"/>
      <c r="AR210" s="83"/>
      <c r="AS210" s="83"/>
    </row>
    <row r="211" spans="2:46" ht="5.25" customHeight="1">
      <c r="X211" s="82"/>
      <c r="Y211" s="82"/>
      <c r="Z211" s="83"/>
      <c r="AA211" s="83"/>
      <c r="AB211" s="83"/>
      <c r="AC211" s="83"/>
      <c r="AD211" s="83"/>
      <c r="AE211" s="83"/>
      <c r="AF211" s="83"/>
      <c r="AG211" s="83"/>
      <c r="AH211" s="83"/>
      <c r="AI211" s="83"/>
      <c r="AJ211" s="83"/>
      <c r="AK211" s="83"/>
      <c r="AL211" s="83"/>
      <c r="AM211" s="83"/>
      <c r="AN211" s="83"/>
      <c r="AO211" s="83"/>
      <c r="AP211" s="83"/>
      <c r="AQ211" s="83"/>
      <c r="AR211" s="83"/>
      <c r="AS211" s="83"/>
    </row>
    <row r="212" spans="2:46" ht="17.25" customHeight="1">
      <c r="B212" s="84" t="s">
        <v>50</v>
      </c>
      <c r="L212" s="83"/>
      <c r="M212" s="83"/>
      <c r="N212" s="83"/>
      <c r="O212" s="83"/>
      <c r="P212" s="83"/>
      <c r="Q212" s="83"/>
      <c r="R212" s="83"/>
      <c r="S212" s="85"/>
      <c r="T212" s="85"/>
      <c r="U212" s="85"/>
      <c r="V212" s="85"/>
      <c r="W212" s="85"/>
      <c r="X212" s="83"/>
      <c r="Y212" s="83"/>
      <c r="Z212" s="83"/>
      <c r="AA212" s="83"/>
      <c r="AB212" s="83"/>
      <c r="AC212" s="83"/>
      <c r="AL212" s="86"/>
      <c r="AM212" s="86"/>
      <c r="AN212" s="86"/>
      <c r="AO212" s="86"/>
    </row>
    <row r="213" spans="2:46" ht="12.75" customHeight="1">
      <c r="L213" s="83"/>
      <c r="M213" s="87"/>
      <c r="N213" s="87"/>
      <c r="O213" s="87"/>
      <c r="P213" s="87"/>
      <c r="Q213" s="87"/>
      <c r="R213" s="87"/>
      <c r="S213" s="87"/>
      <c r="T213" s="88"/>
      <c r="U213" s="88"/>
      <c r="V213" s="88"/>
      <c r="W213" s="88"/>
      <c r="X213" s="88"/>
      <c r="Y213" s="88"/>
      <c r="Z213" s="88"/>
      <c r="AA213" s="87"/>
      <c r="AB213" s="87"/>
      <c r="AC213" s="87"/>
      <c r="AL213" s="86"/>
      <c r="AM213" s="947" t="s">
        <v>303</v>
      </c>
      <c r="AN213" s="948"/>
      <c r="AO213" s="948"/>
      <c r="AP213" s="949"/>
    </row>
    <row r="214" spans="2:46" ht="12.75" customHeight="1">
      <c r="L214" s="83"/>
      <c r="M214" s="87"/>
      <c r="N214" s="87"/>
      <c r="O214" s="87"/>
      <c r="P214" s="87"/>
      <c r="Q214" s="87"/>
      <c r="R214" s="87"/>
      <c r="S214" s="87"/>
      <c r="T214" s="88"/>
      <c r="U214" s="88"/>
      <c r="V214" s="88"/>
      <c r="W214" s="88"/>
      <c r="X214" s="88"/>
      <c r="Y214" s="88"/>
      <c r="Z214" s="88"/>
      <c r="AA214" s="87"/>
      <c r="AB214" s="87"/>
      <c r="AC214" s="87"/>
      <c r="AL214" s="86"/>
      <c r="AM214" s="950"/>
      <c r="AN214" s="951"/>
      <c r="AO214" s="951"/>
      <c r="AP214" s="952"/>
    </row>
    <row r="215" spans="2:46" ht="12.75" customHeight="1">
      <c r="L215" s="83"/>
      <c r="M215" s="87"/>
      <c r="N215" s="87"/>
      <c r="O215" s="87"/>
      <c r="P215" s="87"/>
      <c r="Q215" s="87"/>
      <c r="R215" s="87"/>
      <c r="S215" s="87"/>
      <c r="T215" s="87"/>
      <c r="U215" s="87"/>
      <c r="V215" s="87"/>
      <c r="W215" s="87"/>
      <c r="X215" s="87"/>
      <c r="Y215" s="87"/>
      <c r="Z215" s="87"/>
      <c r="AA215" s="87"/>
      <c r="AB215" s="87"/>
      <c r="AC215" s="87"/>
      <c r="AL215" s="86"/>
      <c r="AM215" s="86"/>
      <c r="AN215" s="355"/>
      <c r="AO215" s="355"/>
    </row>
    <row r="216" spans="2:46" ht="6" customHeight="1">
      <c r="L216" s="83"/>
      <c r="M216" s="87"/>
      <c r="N216" s="87"/>
      <c r="O216" s="87"/>
      <c r="P216" s="87"/>
      <c r="Q216" s="87"/>
      <c r="R216" s="87"/>
      <c r="S216" s="87"/>
      <c r="T216" s="87"/>
      <c r="U216" s="87"/>
      <c r="V216" s="87"/>
      <c r="W216" s="87"/>
      <c r="X216" s="87"/>
      <c r="Y216" s="87"/>
      <c r="Z216" s="87"/>
      <c r="AA216" s="87"/>
      <c r="AB216" s="87"/>
      <c r="AC216" s="87"/>
      <c r="AL216" s="86"/>
      <c r="AM216" s="86"/>
    </row>
    <row r="217" spans="2:46" ht="12.75" customHeight="1">
      <c r="B217" s="818" t="s">
        <v>2</v>
      </c>
      <c r="C217" s="819"/>
      <c r="D217" s="819"/>
      <c r="E217" s="819"/>
      <c r="F217" s="819"/>
      <c r="G217" s="819"/>
      <c r="H217" s="819"/>
      <c r="I217" s="819"/>
      <c r="J217" s="841" t="s">
        <v>10</v>
      </c>
      <c r="K217" s="841"/>
      <c r="L217" s="89" t="s">
        <v>3</v>
      </c>
      <c r="M217" s="841" t="s">
        <v>11</v>
      </c>
      <c r="N217" s="841"/>
      <c r="O217" s="847" t="s">
        <v>12</v>
      </c>
      <c r="P217" s="841"/>
      <c r="Q217" s="841"/>
      <c r="R217" s="841"/>
      <c r="S217" s="841"/>
      <c r="T217" s="841"/>
      <c r="U217" s="841" t="s">
        <v>13</v>
      </c>
      <c r="V217" s="841"/>
      <c r="W217" s="841"/>
      <c r="X217" s="83"/>
      <c r="Y217" s="83"/>
      <c r="Z217" s="83"/>
      <c r="AA217" s="83"/>
      <c r="AB217" s="83"/>
      <c r="AC217" s="83"/>
      <c r="AD217" s="90"/>
      <c r="AE217" s="90"/>
      <c r="AF217" s="90"/>
      <c r="AG217" s="90"/>
      <c r="AH217" s="90"/>
      <c r="AI217" s="90"/>
      <c r="AJ217" s="90"/>
      <c r="AK217" s="83"/>
      <c r="AL217" s="594">
        <f ca="1">$AL$9</f>
        <v>10</v>
      </c>
      <c r="AM217" s="595"/>
      <c r="AN217" s="600" t="s">
        <v>4</v>
      </c>
      <c r="AO217" s="600"/>
      <c r="AP217" s="595">
        <v>6</v>
      </c>
      <c r="AQ217" s="595"/>
      <c r="AR217" s="600" t="s">
        <v>5</v>
      </c>
      <c r="AS217" s="615"/>
      <c r="AT217" s="83"/>
    </row>
    <row r="218" spans="2:46" ht="13.5" customHeight="1">
      <c r="B218" s="819"/>
      <c r="C218" s="819"/>
      <c r="D218" s="819"/>
      <c r="E218" s="819"/>
      <c r="F218" s="819"/>
      <c r="G218" s="819"/>
      <c r="H218" s="819"/>
      <c r="I218" s="819"/>
      <c r="J218" s="609" t="str">
        <f>$J$10</f>
        <v>2</v>
      </c>
      <c r="K218" s="547" t="str">
        <f>$K$10</f>
        <v>5</v>
      </c>
      <c r="L218" s="611" t="str">
        <f>$L$10</f>
        <v>1</v>
      </c>
      <c r="M218" s="550" t="str">
        <f>$M$10</f>
        <v>0</v>
      </c>
      <c r="N218" s="547" t="str">
        <f>$N$10</f>
        <v>4</v>
      </c>
      <c r="O218" s="550" t="str">
        <f>$O$10</f>
        <v>9</v>
      </c>
      <c r="P218" s="544" t="str">
        <f>$P$10</f>
        <v>3</v>
      </c>
      <c r="Q218" s="544" t="str">
        <f>$Q$10</f>
        <v>7</v>
      </c>
      <c r="R218" s="544" t="str">
        <f>$R$10</f>
        <v>0</v>
      </c>
      <c r="S218" s="544" t="str">
        <f>$S$10</f>
        <v>2</v>
      </c>
      <c r="T218" s="547" t="str">
        <f>$T$10</f>
        <v>5</v>
      </c>
      <c r="U218" s="550">
        <f>$U$10</f>
        <v>0</v>
      </c>
      <c r="V218" s="544">
        <f>$V$10</f>
        <v>0</v>
      </c>
      <c r="W218" s="547">
        <f>$W$10</f>
        <v>0</v>
      </c>
      <c r="X218" s="83"/>
      <c r="Y218" s="83"/>
      <c r="Z218" s="83"/>
      <c r="AA218" s="83"/>
      <c r="AB218" s="83"/>
      <c r="AC218" s="83"/>
      <c r="AD218" s="90"/>
      <c r="AE218" s="90"/>
      <c r="AF218" s="90"/>
      <c r="AG218" s="90"/>
      <c r="AH218" s="90"/>
      <c r="AI218" s="90"/>
      <c r="AJ218" s="90"/>
      <c r="AK218" s="83"/>
      <c r="AL218" s="596"/>
      <c r="AM218" s="597"/>
      <c r="AN218" s="601"/>
      <c r="AO218" s="601"/>
      <c r="AP218" s="597"/>
      <c r="AQ218" s="597"/>
      <c r="AR218" s="601"/>
      <c r="AS218" s="616"/>
      <c r="AT218" s="83"/>
    </row>
    <row r="219" spans="2:46" ht="9" customHeight="1">
      <c r="B219" s="819"/>
      <c r="C219" s="819"/>
      <c r="D219" s="819"/>
      <c r="E219" s="819"/>
      <c r="F219" s="819"/>
      <c r="G219" s="819"/>
      <c r="H219" s="819"/>
      <c r="I219" s="819"/>
      <c r="J219" s="610"/>
      <c r="K219" s="548"/>
      <c r="L219" s="612"/>
      <c r="M219" s="551"/>
      <c r="N219" s="548"/>
      <c r="O219" s="551"/>
      <c r="P219" s="545"/>
      <c r="Q219" s="545"/>
      <c r="R219" s="545"/>
      <c r="S219" s="545"/>
      <c r="T219" s="548"/>
      <c r="U219" s="551"/>
      <c r="V219" s="545"/>
      <c r="W219" s="548"/>
      <c r="X219" s="83"/>
      <c r="Y219" s="83"/>
      <c r="Z219" s="83"/>
      <c r="AA219" s="83"/>
      <c r="AB219" s="83"/>
      <c r="AC219" s="83"/>
      <c r="AD219" s="90"/>
      <c r="AE219" s="90"/>
      <c r="AF219" s="90"/>
      <c r="AG219" s="90"/>
      <c r="AH219" s="90"/>
      <c r="AI219" s="90"/>
      <c r="AJ219" s="90"/>
      <c r="AK219" s="83"/>
      <c r="AL219" s="598"/>
      <c r="AM219" s="599"/>
      <c r="AN219" s="602"/>
      <c r="AO219" s="602"/>
      <c r="AP219" s="599"/>
      <c r="AQ219" s="599"/>
      <c r="AR219" s="602"/>
      <c r="AS219" s="617"/>
      <c r="AT219" s="83"/>
    </row>
    <row r="220" spans="2:46" ht="6" customHeight="1">
      <c r="B220" s="820"/>
      <c r="C220" s="820"/>
      <c r="D220" s="820"/>
      <c r="E220" s="820"/>
      <c r="F220" s="820"/>
      <c r="G220" s="820"/>
      <c r="H220" s="820"/>
      <c r="I220" s="820"/>
      <c r="J220" s="610"/>
      <c r="K220" s="549"/>
      <c r="L220" s="613"/>
      <c r="M220" s="552"/>
      <c r="N220" s="549"/>
      <c r="O220" s="552"/>
      <c r="P220" s="546"/>
      <c r="Q220" s="546"/>
      <c r="R220" s="546"/>
      <c r="S220" s="546"/>
      <c r="T220" s="549"/>
      <c r="U220" s="552"/>
      <c r="V220" s="546"/>
      <c r="W220" s="549"/>
      <c r="X220" s="83"/>
      <c r="Y220" s="83"/>
      <c r="Z220" s="83"/>
      <c r="AA220" s="83"/>
      <c r="AB220" s="83"/>
      <c r="AC220" s="83"/>
      <c r="AD220" s="83"/>
      <c r="AE220" s="83"/>
      <c r="AF220" s="83"/>
      <c r="AG220" s="83"/>
      <c r="AH220" s="83"/>
      <c r="AI220" s="83"/>
      <c r="AJ220" s="83"/>
      <c r="AK220" s="83"/>
      <c r="AT220" s="83"/>
    </row>
    <row r="221" spans="2:46" ht="15" customHeight="1">
      <c r="B221" s="802" t="s">
        <v>51</v>
      </c>
      <c r="C221" s="803"/>
      <c r="D221" s="803"/>
      <c r="E221" s="803"/>
      <c r="F221" s="803"/>
      <c r="G221" s="803"/>
      <c r="H221" s="803"/>
      <c r="I221" s="804"/>
      <c r="J221" s="802" t="s">
        <v>6</v>
      </c>
      <c r="K221" s="803"/>
      <c r="L221" s="803"/>
      <c r="M221" s="803"/>
      <c r="N221" s="811"/>
      <c r="O221" s="814" t="s">
        <v>52</v>
      </c>
      <c r="P221" s="803"/>
      <c r="Q221" s="803"/>
      <c r="R221" s="803"/>
      <c r="S221" s="803"/>
      <c r="T221" s="803"/>
      <c r="U221" s="804"/>
      <c r="V221" s="91" t="s">
        <v>53</v>
      </c>
      <c r="W221" s="92"/>
      <c r="X221" s="92"/>
      <c r="Y221" s="817" t="s">
        <v>54</v>
      </c>
      <c r="Z221" s="817"/>
      <c r="AA221" s="817"/>
      <c r="AB221" s="817"/>
      <c r="AC221" s="817"/>
      <c r="AD221" s="817"/>
      <c r="AE221" s="817"/>
      <c r="AF221" s="817"/>
      <c r="AG221" s="817"/>
      <c r="AH221" s="817"/>
      <c r="AI221" s="92"/>
      <c r="AJ221" s="92"/>
      <c r="AK221" s="93"/>
      <c r="AL221" s="554" t="s">
        <v>55</v>
      </c>
      <c r="AM221" s="554"/>
      <c r="AN221" s="867" t="s">
        <v>59</v>
      </c>
      <c r="AO221" s="867"/>
      <c r="AP221" s="867"/>
      <c r="AQ221" s="867"/>
      <c r="AR221" s="867"/>
      <c r="AS221" s="868"/>
      <c r="AT221" s="83"/>
    </row>
    <row r="222" spans="2:46" ht="13.5" customHeight="1">
      <c r="B222" s="805"/>
      <c r="C222" s="806"/>
      <c r="D222" s="806"/>
      <c r="E222" s="806"/>
      <c r="F222" s="806"/>
      <c r="G222" s="806"/>
      <c r="H222" s="806"/>
      <c r="I222" s="807"/>
      <c r="J222" s="805"/>
      <c r="K222" s="806"/>
      <c r="L222" s="806"/>
      <c r="M222" s="806"/>
      <c r="N222" s="812"/>
      <c r="O222" s="815"/>
      <c r="P222" s="806"/>
      <c r="Q222" s="806"/>
      <c r="R222" s="806"/>
      <c r="S222" s="806"/>
      <c r="T222" s="806"/>
      <c r="U222" s="807"/>
      <c r="V222" s="821" t="s">
        <v>7</v>
      </c>
      <c r="W222" s="822"/>
      <c r="X222" s="822"/>
      <c r="Y222" s="823"/>
      <c r="Z222" s="827" t="s">
        <v>16</v>
      </c>
      <c r="AA222" s="828"/>
      <c r="AB222" s="828"/>
      <c r="AC222" s="829"/>
      <c r="AD222" s="833" t="s">
        <v>17</v>
      </c>
      <c r="AE222" s="834"/>
      <c r="AF222" s="834"/>
      <c r="AG222" s="835"/>
      <c r="AH222" s="839" t="s">
        <v>114</v>
      </c>
      <c r="AI222" s="600"/>
      <c r="AJ222" s="600"/>
      <c r="AK222" s="615"/>
      <c r="AL222" s="777" t="s">
        <v>18</v>
      </c>
      <c r="AM222" s="778"/>
      <c r="AN222" s="848" t="s">
        <v>19</v>
      </c>
      <c r="AO222" s="849"/>
      <c r="AP222" s="849"/>
      <c r="AQ222" s="849"/>
      <c r="AR222" s="850"/>
      <c r="AS222" s="851"/>
      <c r="AT222" s="83"/>
    </row>
    <row r="223" spans="2:46" ht="13.5" customHeight="1">
      <c r="B223" s="897"/>
      <c r="C223" s="898"/>
      <c r="D223" s="898"/>
      <c r="E223" s="898"/>
      <c r="F223" s="898"/>
      <c r="G223" s="898"/>
      <c r="H223" s="898"/>
      <c r="I223" s="899"/>
      <c r="J223" s="897"/>
      <c r="K223" s="898"/>
      <c r="L223" s="898"/>
      <c r="M223" s="898"/>
      <c r="N223" s="900"/>
      <c r="O223" s="909"/>
      <c r="P223" s="898"/>
      <c r="Q223" s="898"/>
      <c r="R223" s="898"/>
      <c r="S223" s="898"/>
      <c r="T223" s="898"/>
      <c r="U223" s="899"/>
      <c r="V223" s="824"/>
      <c r="W223" s="825"/>
      <c r="X223" s="825"/>
      <c r="Y223" s="826"/>
      <c r="Z223" s="830"/>
      <c r="AA223" s="831"/>
      <c r="AB223" s="831"/>
      <c r="AC223" s="832"/>
      <c r="AD223" s="836"/>
      <c r="AE223" s="837"/>
      <c r="AF223" s="837"/>
      <c r="AG223" s="838"/>
      <c r="AH223" s="840"/>
      <c r="AI223" s="602"/>
      <c r="AJ223" s="602"/>
      <c r="AK223" s="617"/>
      <c r="AL223" s="779"/>
      <c r="AM223" s="780"/>
      <c r="AN223" s="888"/>
      <c r="AO223" s="888"/>
      <c r="AP223" s="888"/>
      <c r="AQ223" s="888"/>
      <c r="AR223" s="888"/>
      <c r="AS223" s="889"/>
      <c r="AT223" s="83"/>
    </row>
    <row r="224" spans="2:46" ht="18" customHeight="1">
      <c r="B224" s="842">
        <f>'報告書（事業主控）'!B224</f>
        <v>0</v>
      </c>
      <c r="C224" s="843"/>
      <c r="D224" s="843"/>
      <c r="E224" s="843"/>
      <c r="F224" s="843"/>
      <c r="G224" s="843"/>
      <c r="H224" s="843"/>
      <c r="I224" s="844"/>
      <c r="J224" s="842">
        <f>'報告書（事業主控）'!J224</f>
        <v>0</v>
      </c>
      <c r="K224" s="843"/>
      <c r="L224" s="843"/>
      <c r="M224" s="843"/>
      <c r="N224" s="845"/>
      <c r="O224" s="104">
        <f>'報告書（事業主控）'!O224</f>
        <v>0</v>
      </c>
      <c r="P224" s="105" t="s">
        <v>45</v>
      </c>
      <c r="Q224" s="104">
        <f>'報告書（事業主控）'!Q224</f>
        <v>0</v>
      </c>
      <c r="R224" s="105" t="s">
        <v>46</v>
      </c>
      <c r="S224" s="104">
        <f>'報告書（事業主控）'!S224</f>
        <v>0</v>
      </c>
      <c r="T224" s="846" t="s">
        <v>47</v>
      </c>
      <c r="U224" s="846"/>
      <c r="V224" s="800">
        <f>'報告書（事業主控）'!V224</f>
        <v>0</v>
      </c>
      <c r="W224" s="801"/>
      <c r="X224" s="801"/>
      <c r="Y224" s="94" t="s">
        <v>8</v>
      </c>
      <c r="Z224" s="68"/>
      <c r="AA224" s="111"/>
      <c r="AB224" s="111"/>
      <c r="AC224" s="94" t="s">
        <v>8</v>
      </c>
      <c r="AD224" s="68"/>
      <c r="AE224" s="111"/>
      <c r="AF224" s="111"/>
      <c r="AG224" s="107" t="s">
        <v>8</v>
      </c>
      <c r="AH224" s="852">
        <f>'報告書（事業主控）'!AH224</f>
        <v>0</v>
      </c>
      <c r="AI224" s="853"/>
      <c r="AJ224" s="853"/>
      <c r="AK224" s="854"/>
      <c r="AL224" s="68"/>
      <c r="AM224" s="69"/>
      <c r="AN224" s="770">
        <f>'報告書（事業主控）'!AN224</f>
        <v>0</v>
      </c>
      <c r="AO224" s="771"/>
      <c r="AP224" s="771"/>
      <c r="AQ224" s="771"/>
      <c r="AR224" s="771"/>
      <c r="AS224" s="107" t="s">
        <v>8</v>
      </c>
      <c r="AT224" s="83"/>
    </row>
    <row r="225" spans="2:46" ht="18" customHeight="1">
      <c r="B225" s="793"/>
      <c r="C225" s="794"/>
      <c r="D225" s="794"/>
      <c r="E225" s="794"/>
      <c r="F225" s="794"/>
      <c r="G225" s="794"/>
      <c r="H225" s="794"/>
      <c r="I225" s="795"/>
      <c r="J225" s="793"/>
      <c r="K225" s="794"/>
      <c r="L225" s="794"/>
      <c r="M225" s="794"/>
      <c r="N225" s="797"/>
      <c r="O225" s="113">
        <f>'報告書（事業主控）'!O225</f>
        <v>0</v>
      </c>
      <c r="P225" s="114" t="s">
        <v>45</v>
      </c>
      <c r="Q225" s="113">
        <f>'報告書（事業主控）'!Q225</f>
        <v>0</v>
      </c>
      <c r="R225" s="114" t="s">
        <v>46</v>
      </c>
      <c r="S225" s="113">
        <f>'報告書（事業主控）'!S225</f>
        <v>0</v>
      </c>
      <c r="T225" s="799" t="s">
        <v>48</v>
      </c>
      <c r="U225" s="799"/>
      <c r="V225" s="767">
        <f>'報告書（事業主控）'!V225</f>
        <v>0</v>
      </c>
      <c r="W225" s="768"/>
      <c r="X225" s="768"/>
      <c r="Y225" s="768"/>
      <c r="Z225" s="767">
        <f>'報告書（事業主控）'!Z225</f>
        <v>0</v>
      </c>
      <c r="AA225" s="768"/>
      <c r="AB225" s="768"/>
      <c r="AC225" s="768"/>
      <c r="AD225" s="767">
        <f>'報告書（事業主控）'!AD225</f>
        <v>0</v>
      </c>
      <c r="AE225" s="768"/>
      <c r="AF225" s="768"/>
      <c r="AG225" s="769"/>
      <c r="AH225" s="774">
        <f>'報告書（事業主控）'!AH225</f>
        <v>0</v>
      </c>
      <c r="AI225" s="775"/>
      <c r="AJ225" s="775"/>
      <c r="AK225" s="776"/>
      <c r="AL225" s="479">
        <f>'報告書（事業主控）'!AL225</f>
        <v>0</v>
      </c>
      <c r="AM225" s="773"/>
      <c r="AN225" s="767">
        <f>'報告書（事業主控）'!AN225</f>
        <v>0</v>
      </c>
      <c r="AO225" s="768"/>
      <c r="AP225" s="768"/>
      <c r="AQ225" s="768"/>
      <c r="AR225" s="768"/>
      <c r="AS225" s="73"/>
      <c r="AT225" s="83"/>
    </row>
    <row r="226" spans="2:46" ht="18" customHeight="1">
      <c r="B226" s="790">
        <f>'報告書（事業主控）'!B226</f>
        <v>0</v>
      </c>
      <c r="C226" s="791"/>
      <c r="D226" s="791"/>
      <c r="E226" s="791"/>
      <c r="F226" s="791"/>
      <c r="G226" s="791"/>
      <c r="H226" s="791"/>
      <c r="I226" s="792"/>
      <c r="J226" s="790">
        <f>'報告書（事業主控）'!J226</f>
        <v>0</v>
      </c>
      <c r="K226" s="791"/>
      <c r="L226" s="791"/>
      <c r="M226" s="791"/>
      <c r="N226" s="796"/>
      <c r="O226" s="108">
        <f>'報告書（事業主控）'!O226</f>
        <v>0</v>
      </c>
      <c r="P226" s="90" t="s">
        <v>45</v>
      </c>
      <c r="Q226" s="108">
        <f>'報告書（事業主控）'!Q226</f>
        <v>0</v>
      </c>
      <c r="R226" s="90" t="s">
        <v>46</v>
      </c>
      <c r="S226" s="108">
        <f>'報告書（事業主控）'!S226</f>
        <v>0</v>
      </c>
      <c r="T226" s="798" t="s">
        <v>47</v>
      </c>
      <c r="U226" s="798"/>
      <c r="V226" s="800">
        <f>'報告書（事業主控）'!V226</f>
        <v>0</v>
      </c>
      <c r="W226" s="801"/>
      <c r="X226" s="801"/>
      <c r="Y226" s="95"/>
      <c r="Z226" s="68"/>
      <c r="AA226" s="111"/>
      <c r="AB226" s="111"/>
      <c r="AC226" s="95"/>
      <c r="AD226" s="68"/>
      <c r="AE226" s="111"/>
      <c r="AF226" s="111"/>
      <c r="AG226" s="95"/>
      <c r="AH226" s="770">
        <f>'報告書（事業主控）'!AH226</f>
        <v>0</v>
      </c>
      <c r="AI226" s="771"/>
      <c r="AJ226" s="771"/>
      <c r="AK226" s="772"/>
      <c r="AL226" s="68"/>
      <c r="AM226" s="69"/>
      <c r="AN226" s="770">
        <f>'報告書（事業主控）'!AN226</f>
        <v>0</v>
      </c>
      <c r="AO226" s="771"/>
      <c r="AP226" s="771"/>
      <c r="AQ226" s="771"/>
      <c r="AR226" s="771"/>
      <c r="AS226" s="112"/>
      <c r="AT226" s="83"/>
    </row>
    <row r="227" spans="2:46" ht="18" customHeight="1">
      <c r="B227" s="793"/>
      <c r="C227" s="794"/>
      <c r="D227" s="794"/>
      <c r="E227" s="794"/>
      <c r="F227" s="794"/>
      <c r="G227" s="794"/>
      <c r="H227" s="794"/>
      <c r="I227" s="795"/>
      <c r="J227" s="793"/>
      <c r="K227" s="794"/>
      <c r="L227" s="794"/>
      <c r="M227" s="794"/>
      <c r="N227" s="797"/>
      <c r="O227" s="113">
        <f>'報告書（事業主控）'!O227</f>
        <v>0</v>
      </c>
      <c r="P227" s="114" t="s">
        <v>45</v>
      </c>
      <c r="Q227" s="113">
        <f>'報告書（事業主控）'!Q227</f>
        <v>0</v>
      </c>
      <c r="R227" s="114" t="s">
        <v>46</v>
      </c>
      <c r="S227" s="113">
        <f>'報告書（事業主控）'!S227</f>
        <v>0</v>
      </c>
      <c r="T227" s="799" t="s">
        <v>48</v>
      </c>
      <c r="U227" s="799"/>
      <c r="V227" s="774">
        <f>'報告書（事業主控）'!V227</f>
        <v>0</v>
      </c>
      <c r="W227" s="775"/>
      <c r="X227" s="775"/>
      <c r="Y227" s="775"/>
      <c r="Z227" s="774">
        <f>'報告書（事業主控）'!Z227</f>
        <v>0</v>
      </c>
      <c r="AA227" s="775"/>
      <c r="AB227" s="775"/>
      <c r="AC227" s="775"/>
      <c r="AD227" s="774">
        <f>'報告書（事業主控）'!AD227</f>
        <v>0</v>
      </c>
      <c r="AE227" s="775"/>
      <c r="AF227" s="775"/>
      <c r="AG227" s="775"/>
      <c r="AH227" s="774">
        <f>'報告書（事業主控）'!AH227</f>
        <v>0</v>
      </c>
      <c r="AI227" s="775"/>
      <c r="AJ227" s="775"/>
      <c r="AK227" s="776"/>
      <c r="AL227" s="479">
        <f>'報告書（事業主控）'!AL227</f>
        <v>0</v>
      </c>
      <c r="AM227" s="773"/>
      <c r="AN227" s="767">
        <f>'報告書（事業主控）'!AN227</f>
        <v>0</v>
      </c>
      <c r="AO227" s="768"/>
      <c r="AP227" s="768"/>
      <c r="AQ227" s="768"/>
      <c r="AR227" s="768"/>
      <c r="AS227" s="73"/>
      <c r="AT227" s="83"/>
    </row>
    <row r="228" spans="2:46" ht="18" customHeight="1">
      <c r="B228" s="790">
        <f>'報告書（事業主控）'!B228</f>
        <v>0</v>
      </c>
      <c r="C228" s="791"/>
      <c r="D228" s="791"/>
      <c r="E228" s="791"/>
      <c r="F228" s="791"/>
      <c r="G228" s="791"/>
      <c r="H228" s="791"/>
      <c r="I228" s="792"/>
      <c r="J228" s="790">
        <f>'報告書（事業主控）'!J228</f>
        <v>0</v>
      </c>
      <c r="K228" s="791"/>
      <c r="L228" s="791"/>
      <c r="M228" s="791"/>
      <c r="N228" s="796"/>
      <c r="O228" s="108">
        <f>'報告書（事業主控）'!O228</f>
        <v>0</v>
      </c>
      <c r="P228" s="90" t="s">
        <v>45</v>
      </c>
      <c r="Q228" s="108">
        <f>'報告書（事業主控）'!Q228</f>
        <v>0</v>
      </c>
      <c r="R228" s="90" t="s">
        <v>46</v>
      </c>
      <c r="S228" s="108">
        <f>'報告書（事業主控）'!S228</f>
        <v>0</v>
      </c>
      <c r="T228" s="798" t="s">
        <v>47</v>
      </c>
      <c r="U228" s="798"/>
      <c r="V228" s="800">
        <f>'報告書（事業主控）'!V228</f>
        <v>0</v>
      </c>
      <c r="W228" s="801"/>
      <c r="X228" s="801"/>
      <c r="Y228" s="95"/>
      <c r="Z228" s="68"/>
      <c r="AA228" s="111"/>
      <c r="AB228" s="111"/>
      <c r="AC228" s="95"/>
      <c r="AD228" s="68"/>
      <c r="AE228" s="111"/>
      <c r="AF228" s="111"/>
      <c r="AG228" s="95"/>
      <c r="AH228" s="770">
        <f>'報告書（事業主控）'!AH228</f>
        <v>0</v>
      </c>
      <c r="AI228" s="771"/>
      <c r="AJ228" s="771"/>
      <c r="AK228" s="772"/>
      <c r="AL228" s="68"/>
      <c r="AM228" s="69"/>
      <c r="AN228" s="770">
        <f>'報告書（事業主控）'!AN228</f>
        <v>0</v>
      </c>
      <c r="AO228" s="771"/>
      <c r="AP228" s="771"/>
      <c r="AQ228" s="771"/>
      <c r="AR228" s="771"/>
      <c r="AS228" s="112"/>
      <c r="AT228" s="83"/>
    </row>
    <row r="229" spans="2:46" ht="18" customHeight="1">
      <c r="B229" s="793"/>
      <c r="C229" s="794"/>
      <c r="D229" s="794"/>
      <c r="E229" s="794"/>
      <c r="F229" s="794"/>
      <c r="G229" s="794"/>
      <c r="H229" s="794"/>
      <c r="I229" s="795"/>
      <c r="J229" s="793"/>
      <c r="K229" s="794"/>
      <c r="L229" s="794"/>
      <c r="M229" s="794"/>
      <c r="N229" s="797"/>
      <c r="O229" s="113">
        <f>'報告書（事業主控）'!O229</f>
        <v>0</v>
      </c>
      <c r="P229" s="114" t="s">
        <v>45</v>
      </c>
      <c r="Q229" s="113">
        <f>'報告書（事業主控）'!Q229</f>
        <v>0</v>
      </c>
      <c r="R229" s="114" t="s">
        <v>46</v>
      </c>
      <c r="S229" s="113">
        <f>'報告書（事業主控）'!S229</f>
        <v>0</v>
      </c>
      <c r="T229" s="799" t="s">
        <v>48</v>
      </c>
      <c r="U229" s="799"/>
      <c r="V229" s="774">
        <f>'報告書（事業主控）'!V229</f>
        <v>0</v>
      </c>
      <c r="W229" s="775"/>
      <c r="X229" s="775"/>
      <c r="Y229" s="775"/>
      <c r="Z229" s="774">
        <f>'報告書（事業主控）'!Z229</f>
        <v>0</v>
      </c>
      <c r="AA229" s="775"/>
      <c r="AB229" s="775"/>
      <c r="AC229" s="775"/>
      <c r="AD229" s="774">
        <f>'報告書（事業主控）'!AD229</f>
        <v>0</v>
      </c>
      <c r="AE229" s="775"/>
      <c r="AF229" s="775"/>
      <c r="AG229" s="775"/>
      <c r="AH229" s="774">
        <f>'報告書（事業主控）'!AH229</f>
        <v>0</v>
      </c>
      <c r="AI229" s="775"/>
      <c r="AJ229" s="775"/>
      <c r="AK229" s="776"/>
      <c r="AL229" s="479">
        <f>'報告書（事業主控）'!AL229</f>
        <v>0</v>
      </c>
      <c r="AM229" s="773"/>
      <c r="AN229" s="767">
        <f>'報告書（事業主控）'!AN229</f>
        <v>0</v>
      </c>
      <c r="AO229" s="768"/>
      <c r="AP229" s="768"/>
      <c r="AQ229" s="768"/>
      <c r="AR229" s="768"/>
      <c r="AS229" s="73"/>
      <c r="AT229" s="83"/>
    </row>
    <row r="230" spans="2:46" ht="18" customHeight="1">
      <c r="B230" s="790">
        <f>'報告書（事業主控）'!B230</f>
        <v>0</v>
      </c>
      <c r="C230" s="791"/>
      <c r="D230" s="791"/>
      <c r="E230" s="791"/>
      <c r="F230" s="791"/>
      <c r="G230" s="791"/>
      <c r="H230" s="791"/>
      <c r="I230" s="792"/>
      <c r="J230" s="790">
        <f>'報告書（事業主控）'!J230</f>
        <v>0</v>
      </c>
      <c r="K230" s="791"/>
      <c r="L230" s="791"/>
      <c r="M230" s="791"/>
      <c r="N230" s="796"/>
      <c r="O230" s="108">
        <f>'報告書（事業主控）'!O230</f>
        <v>0</v>
      </c>
      <c r="P230" s="90" t="s">
        <v>45</v>
      </c>
      <c r="Q230" s="108">
        <f>'報告書（事業主控）'!Q230</f>
        <v>0</v>
      </c>
      <c r="R230" s="90" t="s">
        <v>46</v>
      </c>
      <c r="S230" s="108">
        <f>'報告書（事業主控）'!S230</f>
        <v>0</v>
      </c>
      <c r="T230" s="798" t="s">
        <v>47</v>
      </c>
      <c r="U230" s="798"/>
      <c r="V230" s="800">
        <f>'報告書（事業主控）'!V230</f>
        <v>0</v>
      </c>
      <c r="W230" s="801"/>
      <c r="X230" s="801"/>
      <c r="Y230" s="95"/>
      <c r="Z230" s="68"/>
      <c r="AA230" s="111"/>
      <c r="AB230" s="111"/>
      <c r="AC230" s="95"/>
      <c r="AD230" s="68"/>
      <c r="AE230" s="111"/>
      <c r="AF230" s="111"/>
      <c r="AG230" s="95"/>
      <c r="AH230" s="770">
        <f>'報告書（事業主控）'!AH230</f>
        <v>0</v>
      </c>
      <c r="AI230" s="771"/>
      <c r="AJ230" s="771"/>
      <c r="AK230" s="772"/>
      <c r="AL230" s="68"/>
      <c r="AM230" s="69"/>
      <c r="AN230" s="770">
        <f>'報告書（事業主控）'!AN230</f>
        <v>0</v>
      </c>
      <c r="AO230" s="771"/>
      <c r="AP230" s="771"/>
      <c r="AQ230" s="771"/>
      <c r="AR230" s="771"/>
      <c r="AS230" s="112"/>
      <c r="AT230" s="83"/>
    </row>
    <row r="231" spans="2:46" ht="18" customHeight="1">
      <c r="B231" s="793"/>
      <c r="C231" s="794"/>
      <c r="D231" s="794"/>
      <c r="E231" s="794"/>
      <c r="F231" s="794"/>
      <c r="G231" s="794"/>
      <c r="H231" s="794"/>
      <c r="I231" s="795"/>
      <c r="J231" s="793"/>
      <c r="K231" s="794"/>
      <c r="L231" s="794"/>
      <c r="M231" s="794"/>
      <c r="N231" s="797"/>
      <c r="O231" s="113">
        <f>'報告書（事業主控）'!O231</f>
        <v>0</v>
      </c>
      <c r="P231" s="114" t="s">
        <v>45</v>
      </c>
      <c r="Q231" s="113">
        <f>'報告書（事業主控）'!Q231</f>
        <v>0</v>
      </c>
      <c r="R231" s="114" t="s">
        <v>46</v>
      </c>
      <c r="S231" s="113">
        <f>'報告書（事業主控）'!S231</f>
        <v>0</v>
      </c>
      <c r="T231" s="799" t="s">
        <v>48</v>
      </c>
      <c r="U231" s="799"/>
      <c r="V231" s="774">
        <f>'報告書（事業主控）'!V231</f>
        <v>0</v>
      </c>
      <c r="W231" s="775"/>
      <c r="X231" s="775"/>
      <c r="Y231" s="775"/>
      <c r="Z231" s="774">
        <f>'報告書（事業主控）'!Z231</f>
        <v>0</v>
      </c>
      <c r="AA231" s="775"/>
      <c r="AB231" s="775"/>
      <c r="AC231" s="775"/>
      <c r="AD231" s="774">
        <f>'報告書（事業主控）'!AD231</f>
        <v>0</v>
      </c>
      <c r="AE231" s="775"/>
      <c r="AF231" s="775"/>
      <c r="AG231" s="775"/>
      <c r="AH231" s="774">
        <f>'報告書（事業主控）'!AH231</f>
        <v>0</v>
      </c>
      <c r="AI231" s="775"/>
      <c r="AJ231" s="775"/>
      <c r="AK231" s="776"/>
      <c r="AL231" s="479">
        <f>'報告書（事業主控）'!AL231</f>
        <v>0</v>
      </c>
      <c r="AM231" s="773"/>
      <c r="AN231" s="767">
        <f>'報告書（事業主控）'!AN231</f>
        <v>0</v>
      </c>
      <c r="AO231" s="768"/>
      <c r="AP231" s="768"/>
      <c r="AQ231" s="768"/>
      <c r="AR231" s="768"/>
      <c r="AS231" s="73"/>
      <c r="AT231" s="83"/>
    </row>
    <row r="232" spans="2:46" ht="18" customHeight="1">
      <c r="B232" s="790">
        <f>'報告書（事業主控）'!B232</f>
        <v>0</v>
      </c>
      <c r="C232" s="791"/>
      <c r="D232" s="791"/>
      <c r="E232" s="791"/>
      <c r="F232" s="791"/>
      <c r="G232" s="791"/>
      <c r="H232" s="791"/>
      <c r="I232" s="792"/>
      <c r="J232" s="790">
        <f>'報告書（事業主控）'!J232</f>
        <v>0</v>
      </c>
      <c r="K232" s="791"/>
      <c r="L232" s="791"/>
      <c r="M232" s="791"/>
      <c r="N232" s="796"/>
      <c r="O232" s="108">
        <f>'報告書（事業主控）'!O232</f>
        <v>0</v>
      </c>
      <c r="P232" s="90" t="s">
        <v>45</v>
      </c>
      <c r="Q232" s="108">
        <f>'報告書（事業主控）'!Q232</f>
        <v>0</v>
      </c>
      <c r="R232" s="90" t="s">
        <v>46</v>
      </c>
      <c r="S232" s="108">
        <f>'報告書（事業主控）'!S232</f>
        <v>0</v>
      </c>
      <c r="T232" s="798" t="s">
        <v>47</v>
      </c>
      <c r="U232" s="798"/>
      <c r="V232" s="800">
        <f>'報告書（事業主控）'!V232</f>
        <v>0</v>
      </c>
      <c r="W232" s="801"/>
      <c r="X232" s="801"/>
      <c r="Y232" s="95"/>
      <c r="Z232" s="68"/>
      <c r="AA232" s="111"/>
      <c r="AB232" s="111"/>
      <c r="AC232" s="95"/>
      <c r="AD232" s="68"/>
      <c r="AE232" s="111"/>
      <c r="AF232" s="111"/>
      <c r="AG232" s="95"/>
      <c r="AH232" s="770">
        <f>'報告書（事業主控）'!AH232</f>
        <v>0</v>
      </c>
      <c r="AI232" s="771"/>
      <c r="AJ232" s="771"/>
      <c r="AK232" s="772"/>
      <c r="AL232" s="68"/>
      <c r="AM232" s="69"/>
      <c r="AN232" s="770">
        <f>'報告書（事業主控）'!AN232</f>
        <v>0</v>
      </c>
      <c r="AO232" s="771"/>
      <c r="AP232" s="771"/>
      <c r="AQ232" s="771"/>
      <c r="AR232" s="771"/>
      <c r="AS232" s="112"/>
      <c r="AT232" s="83"/>
    </row>
    <row r="233" spans="2:46" ht="18" customHeight="1">
      <c r="B233" s="793"/>
      <c r="C233" s="794"/>
      <c r="D233" s="794"/>
      <c r="E233" s="794"/>
      <c r="F233" s="794"/>
      <c r="G233" s="794"/>
      <c r="H233" s="794"/>
      <c r="I233" s="795"/>
      <c r="J233" s="793"/>
      <c r="K233" s="794"/>
      <c r="L233" s="794"/>
      <c r="M233" s="794"/>
      <c r="N233" s="797"/>
      <c r="O233" s="113">
        <f>'報告書（事業主控）'!O233</f>
        <v>0</v>
      </c>
      <c r="P233" s="114" t="s">
        <v>45</v>
      </c>
      <c r="Q233" s="113">
        <f>'報告書（事業主控）'!Q233</f>
        <v>0</v>
      </c>
      <c r="R233" s="114" t="s">
        <v>46</v>
      </c>
      <c r="S233" s="113">
        <f>'報告書（事業主控）'!S233</f>
        <v>0</v>
      </c>
      <c r="T233" s="799" t="s">
        <v>48</v>
      </c>
      <c r="U233" s="799"/>
      <c r="V233" s="774">
        <f>'報告書（事業主控）'!V233</f>
        <v>0</v>
      </c>
      <c r="W233" s="775"/>
      <c r="X233" s="775"/>
      <c r="Y233" s="775"/>
      <c r="Z233" s="774">
        <f>'報告書（事業主控）'!Z233</f>
        <v>0</v>
      </c>
      <c r="AA233" s="775"/>
      <c r="AB233" s="775"/>
      <c r="AC233" s="775"/>
      <c r="AD233" s="774">
        <f>'報告書（事業主控）'!AD233</f>
        <v>0</v>
      </c>
      <c r="AE233" s="775"/>
      <c r="AF233" s="775"/>
      <c r="AG233" s="775"/>
      <c r="AH233" s="774">
        <f>'報告書（事業主控）'!AH233</f>
        <v>0</v>
      </c>
      <c r="AI233" s="775"/>
      <c r="AJ233" s="775"/>
      <c r="AK233" s="776"/>
      <c r="AL233" s="479">
        <f>'報告書（事業主控）'!AL233</f>
        <v>0</v>
      </c>
      <c r="AM233" s="773"/>
      <c r="AN233" s="767">
        <f>'報告書（事業主控）'!AN233</f>
        <v>0</v>
      </c>
      <c r="AO233" s="768"/>
      <c r="AP233" s="768"/>
      <c r="AQ233" s="768"/>
      <c r="AR233" s="768"/>
      <c r="AS233" s="73"/>
      <c r="AT233" s="83"/>
    </row>
    <row r="234" spans="2:46" ht="18" customHeight="1">
      <c r="B234" s="790">
        <f>'報告書（事業主控）'!B234</f>
        <v>0</v>
      </c>
      <c r="C234" s="791"/>
      <c r="D234" s="791"/>
      <c r="E234" s="791"/>
      <c r="F234" s="791"/>
      <c r="G234" s="791"/>
      <c r="H234" s="791"/>
      <c r="I234" s="792"/>
      <c r="J234" s="790">
        <f>'報告書（事業主控）'!J234</f>
        <v>0</v>
      </c>
      <c r="K234" s="791"/>
      <c r="L234" s="791"/>
      <c r="M234" s="791"/>
      <c r="N234" s="796"/>
      <c r="O234" s="108">
        <f>'報告書（事業主控）'!O234</f>
        <v>0</v>
      </c>
      <c r="P234" s="90" t="s">
        <v>45</v>
      </c>
      <c r="Q234" s="108">
        <f>'報告書（事業主控）'!Q234</f>
        <v>0</v>
      </c>
      <c r="R234" s="90" t="s">
        <v>46</v>
      </c>
      <c r="S234" s="108">
        <f>'報告書（事業主控）'!S234</f>
        <v>0</v>
      </c>
      <c r="T234" s="798" t="s">
        <v>47</v>
      </c>
      <c r="U234" s="798"/>
      <c r="V234" s="800">
        <f>'報告書（事業主控）'!V234</f>
        <v>0</v>
      </c>
      <c r="W234" s="801"/>
      <c r="X234" s="801"/>
      <c r="Y234" s="95"/>
      <c r="Z234" s="68"/>
      <c r="AA234" s="111"/>
      <c r="AB234" s="111"/>
      <c r="AC234" s="95"/>
      <c r="AD234" s="68"/>
      <c r="AE234" s="111"/>
      <c r="AF234" s="111"/>
      <c r="AG234" s="95"/>
      <c r="AH234" s="770">
        <f>'報告書（事業主控）'!AH234</f>
        <v>0</v>
      </c>
      <c r="AI234" s="771"/>
      <c r="AJ234" s="771"/>
      <c r="AK234" s="772"/>
      <c r="AL234" s="68"/>
      <c r="AM234" s="69"/>
      <c r="AN234" s="770">
        <f>'報告書（事業主控）'!AN234</f>
        <v>0</v>
      </c>
      <c r="AO234" s="771"/>
      <c r="AP234" s="771"/>
      <c r="AQ234" s="771"/>
      <c r="AR234" s="771"/>
      <c r="AS234" s="112"/>
      <c r="AT234" s="83"/>
    </row>
    <row r="235" spans="2:46" ht="18" customHeight="1">
      <c r="B235" s="793"/>
      <c r="C235" s="794"/>
      <c r="D235" s="794"/>
      <c r="E235" s="794"/>
      <c r="F235" s="794"/>
      <c r="G235" s="794"/>
      <c r="H235" s="794"/>
      <c r="I235" s="795"/>
      <c r="J235" s="793"/>
      <c r="K235" s="794"/>
      <c r="L235" s="794"/>
      <c r="M235" s="794"/>
      <c r="N235" s="797"/>
      <c r="O235" s="113">
        <f>'報告書（事業主控）'!O235</f>
        <v>0</v>
      </c>
      <c r="P235" s="114" t="s">
        <v>45</v>
      </c>
      <c r="Q235" s="113">
        <f>'報告書（事業主控）'!Q235</f>
        <v>0</v>
      </c>
      <c r="R235" s="114" t="s">
        <v>46</v>
      </c>
      <c r="S235" s="113">
        <f>'報告書（事業主控）'!S235</f>
        <v>0</v>
      </c>
      <c r="T235" s="799" t="s">
        <v>48</v>
      </c>
      <c r="U235" s="799"/>
      <c r="V235" s="774">
        <f>'報告書（事業主控）'!V235</f>
        <v>0</v>
      </c>
      <c r="W235" s="775"/>
      <c r="X235" s="775"/>
      <c r="Y235" s="775"/>
      <c r="Z235" s="774">
        <f>'報告書（事業主控）'!Z235</f>
        <v>0</v>
      </c>
      <c r="AA235" s="775"/>
      <c r="AB235" s="775"/>
      <c r="AC235" s="775"/>
      <c r="AD235" s="774">
        <f>'報告書（事業主控）'!AD235</f>
        <v>0</v>
      </c>
      <c r="AE235" s="775"/>
      <c r="AF235" s="775"/>
      <c r="AG235" s="775"/>
      <c r="AH235" s="774">
        <f>'報告書（事業主控）'!AH235</f>
        <v>0</v>
      </c>
      <c r="AI235" s="775"/>
      <c r="AJ235" s="775"/>
      <c r="AK235" s="776"/>
      <c r="AL235" s="479">
        <f>'報告書（事業主控）'!AL235</f>
        <v>0</v>
      </c>
      <c r="AM235" s="773"/>
      <c r="AN235" s="767">
        <f>'報告書（事業主控）'!AN235</f>
        <v>0</v>
      </c>
      <c r="AO235" s="768"/>
      <c r="AP235" s="768"/>
      <c r="AQ235" s="768"/>
      <c r="AR235" s="768"/>
      <c r="AS235" s="73"/>
      <c r="AT235" s="83"/>
    </row>
    <row r="236" spans="2:46" ht="18" customHeight="1">
      <c r="B236" s="790">
        <f>'報告書（事業主控）'!B236</f>
        <v>0</v>
      </c>
      <c r="C236" s="791"/>
      <c r="D236" s="791"/>
      <c r="E236" s="791"/>
      <c r="F236" s="791"/>
      <c r="G236" s="791"/>
      <c r="H236" s="791"/>
      <c r="I236" s="792"/>
      <c r="J236" s="790">
        <f>'報告書（事業主控）'!J236</f>
        <v>0</v>
      </c>
      <c r="K236" s="791"/>
      <c r="L236" s="791"/>
      <c r="M236" s="791"/>
      <c r="N236" s="796"/>
      <c r="O236" s="108">
        <f>'報告書（事業主控）'!O236</f>
        <v>0</v>
      </c>
      <c r="P236" s="90" t="s">
        <v>45</v>
      </c>
      <c r="Q236" s="108">
        <f>'報告書（事業主控）'!Q236</f>
        <v>0</v>
      </c>
      <c r="R236" s="90" t="s">
        <v>46</v>
      </c>
      <c r="S236" s="108">
        <f>'報告書（事業主控）'!S236</f>
        <v>0</v>
      </c>
      <c r="T236" s="798" t="s">
        <v>47</v>
      </c>
      <c r="U236" s="798"/>
      <c r="V236" s="800">
        <f>'報告書（事業主控）'!V236</f>
        <v>0</v>
      </c>
      <c r="W236" s="801"/>
      <c r="X236" s="801"/>
      <c r="Y236" s="95"/>
      <c r="Z236" s="68"/>
      <c r="AA236" s="111"/>
      <c r="AB236" s="111"/>
      <c r="AC236" s="95"/>
      <c r="AD236" s="68"/>
      <c r="AE236" s="111"/>
      <c r="AF236" s="111"/>
      <c r="AG236" s="95"/>
      <c r="AH236" s="770">
        <f>'報告書（事業主控）'!AH236</f>
        <v>0</v>
      </c>
      <c r="AI236" s="771"/>
      <c r="AJ236" s="771"/>
      <c r="AK236" s="772"/>
      <c r="AL236" s="68"/>
      <c r="AM236" s="69"/>
      <c r="AN236" s="770">
        <f>'報告書（事業主控）'!AN236</f>
        <v>0</v>
      </c>
      <c r="AO236" s="771"/>
      <c r="AP236" s="771"/>
      <c r="AQ236" s="771"/>
      <c r="AR236" s="771"/>
      <c r="AS236" s="112"/>
      <c r="AT236" s="83"/>
    </row>
    <row r="237" spans="2:46" ht="18" customHeight="1">
      <c r="B237" s="793"/>
      <c r="C237" s="794"/>
      <c r="D237" s="794"/>
      <c r="E237" s="794"/>
      <c r="F237" s="794"/>
      <c r="G237" s="794"/>
      <c r="H237" s="794"/>
      <c r="I237" s="795"/>
      <c r="J237" s="793"/>
      <c r="K237" s="794"/>
      <c r="L237" s="794"/>
      <c r="M237" s="794"/>
      <c r="N237" s="797"/>
      <c r="O237" s="113">
        <f>'報告書（事業主控）'!O237</f>
        <v>0</v>
      </c>
      <c r="P237" s="114" t="s">
        <v>45</v>
      </c>
      <c r="Q237" s="113">
        <f>'報告書（事業主控）'!Q237</f>
        <v>0</v>
      </c>
      <c r="R237" s="114" t="s">
        <v>46</v>
      </c>
      <c r="S237" s="113">
        <f>'報告書（事業主控）'!S237</f>
        <v>0</v>
      </c>
      <c r="T237" s="799" t="s">
        <v>48</v>
      </c>
      <c r="U237" s="799"/>
      <c r="V237" s="774">
        <f>'報告書（事業主控）'!V237</f>
        <v>0</v>
      </c>
      <c r="W237" s="775"/>
      <c r="X237" s="775"/>
      <c r="Y237" s="775"/>
      <c r="Z237" s="774">
        <f>'報告書（事業主控）'!Z237</f>
        <v>0</v>
      </c>
      <c r="AA237" s="775"/>
      <c r="AB237" s="775"/>
      <c r="AC237" s="775"/>
      <c r="AD237" s="774">
        <f>'報告書（事業主控）'!AD237</f>
        <v>0</v>
      </c>
      <c r="AE237" s="775"/>
      <c r="AF237" s="775"/>
      <c r="AG237" s="775"/>
      <c r="AH237" s="774">
        <f>'報告書（事業主控）'!AH237</f>
        <v>0</v>
      </c>
      <c r="AI237" s="775"/>
      <c r="AJ237" s="775"/>
      <c r="AK237" s="776"/>
      <c r="AL237" s="479">
        <f>'報告書（事業主控）'!AL237</f>
        <v>0</v>
      </c>
      <c r="AM237" s="773"/>
      <c r="AN237" s="767">
        <f>'報告書（事業主控）'!AN237</f>
        <v>0</v>
      </c>
      <c r="AO237" s="768"/>
      <c r="AP237" s="768"/>
      <c r="AQ237" s="768"/>
      <c r="AR237" s="768"/>
      <c r="AS237" s="73"/>
      <c r="AT237" s="83"/>
    </row>
    <row r="238" spans="2:46" ht="18" customHeight="1">
      <c r="B238" s="790">
        <f>'報告書（事業主控）'!B238</f>
        <v>0</v>
      </c>
      <c r="C238" s="791"/>
      <c r="D238" s="791"/>
      <c r="E238" s="791"/>
      <c r="F238" s="791"/>
      <c r="G238" s="791"/>
      <c r="H238" s="791"/>
      <c r="I238" s="792"/>
      <c r="J238" s="790">
        <f>'報告書（事業主控）'!J238</f>
        <v>0</v>
      </c>
      <c r="K238" s="791"/>
      <c r="L238" s="791"/>
      <c r="M238" s="791"/>
      <c r="N238" s="796"/>
      <c r="O238" s="108">
        <f>'報告書（事業主控）'!O238</f>
        <v>0</v>
      </c>
      <c r="P238" s="90" t="s">
        <v>45</v>
      </c>
      <c r="Q238" s="108">
        <f>'報告書（事業主控）'!Q238</f>
        <v>0</v>
      </c>
      <c r="R238" s="90" t="s">
        <v>46</v>
      </c>
      <c r="S238" s="108">
        <f>'報告書（事業主控）'!S238</f>
        <v>0</v>
      </c>
      <c r="T238" s="798" t="s">
        <v>47</v>
      </c>
      <c r="U238" s="798"/>
      <c r="V238" s="800">
        <f>'報告書（事業主控）'!V238</f>
        <v>0</v>
      </c>
      <c r="W238" s="801"/>
      <c r="X238" s="801"/>
      <c r="Y238" s="95"/>
      <c r="Z238" s="68"/>
      <c r="AA238" s="111"/>
      <c r="AB238" s="111"/>
      <c r="AC238" s="95"/>
      <c r="AD238" s="68"/>
      <c r="AE238" s="111"/>
      <c r="AF238" s="111"/>
      <c r="AG238" s="95"/>
      <c r="AH238" s="770">
        <f>'報告書（事業主控）'!AH238</f>
        <v>0</v>
      </c>
      <c r="AI238" s="771"/>
      <c r="AJ238" s="771"/>
      <c r="AK238" s="772"/>
      <c r="AL238" s="68"/>
      <c r="AM238" s="69"/>
      <c r="AN238" s="770">
        <f>'報告書（事業主控）'!AN238</f>
        <v>0</v>
      </c>
      <c r="AO238" s="771"/>
      <c r="AP238" s="771"/>
      <c r="AQ238" s="771"/>
      <c r="AR238" s="771"/>
      <c r="AS238" s="112"/>
      <c r="AT238" s="83"/>
    </row>
    <row r="239" spans="2:46" ht="18" customHeight="1">
      <c r="B239" s="793"/>
      <c r="C239" s="794"/>
      <c r="D239" s="794"/>
      <c r="E239" s="794"/>
      <c r="F239" s="794"/>
      <c r="G239" s="794"/>
      <c r="H239" s="794"/>
      <c r="I239" s="795"/>
      <c r="J239" s="793"/>
      <c r="K239" s="794"/>
      <c r="L239" s="794"/>
      <c r="M239" s="794"/>
      <c r="N239" s="797"/>
      <c r="O239" s="113">
        <f>'報告書（事業主控）'!O239</f>
        <v>0</v>
      </c>
      <c r="P239" s="114" t="s">
        <v>45</v>
      </c>
      <c r="Q239" s="113">
        <f>'報告書（事業主控）'!Q239</f>
        <v>0</v>
      </c>
      <c r="R239" s="114" t="s">
        <v>46</v>
      </c>
      <c r="S239" s="113">
        <f>'報告書（事業主控）'!S239</f>
        <v>0</v>
      </c>
      <c r="T239" s="799" t="s">
        <v>48</v>
      </c>
      <c r="U239" s="799"/>
      <c r="V239" s="774">
        <f>'報告書（事業主控）'!V239</f>
        <v>0</v>
      </c>
      <c r="W239" s="775"/>
      <c r="X239" s="775"/>
      <c r="Y239" s="775"/>
      <c r="Z239" s="774">
        <f>'報告書（事業主控）'!Z239</f>
        <v>0</v>
      </c>
      <c r="AA239" s="775"/>
      <c r="AB239" s="775"/>
      <c r="AC239" s="775"/>
      <c r="AD239" s="774">
        <f>'報告書（事業主控）'!AD239</f>
        <v>0</v>
      </c>
      <c r="AE239" s="775"/>
      <c r="AF239" s="775"/>
      <c r="AG239" s="775"/>
      <c r="AH239" s="774">
        <f>'報告書（事業主控）'!AH239</f>
        <v>0</v>
      </c>
      <c r="AI239" s="775"/>
      <c r="AJ239" s="775"/>
      <c r="AK239" s="776"/>
      <c r="AL239" s="479">
        <f>'報告書（事業主控）'!AL239</f>
        <v>0</v>
      </c>
      <c r="AM239" s="773"/>
      <c r="AN239" s="767">
        <f>'報告書（事業主控）'!AN239</f>
        <v>0</v>
      </c>
      <c r="AO239" s="768"/>
      <c r="AP239" s="768"/>
      <c r="AQ239" s="768"/>
      <c r="AR239" s="768"/>
      <c r="AS239" s="73"/>
      <c r="AT239" s="83"/>
    </row>
    <row r="240" spans="2:46" ht="18" customHeight="1">
      <c r="B240" s="790">
        <f>'報告書（事業主控）'!B240</f>
        <v>0</v>
      </c>
      <c r="C240" s="791"/>
      <c r="D240" s="791"/>
      <c r="E240" s="791"/>
      <c r="F240" s="791"/>
      <c r="G240" s="791"/>
      <c r="H240" s="791"/>
      <c r="I240" s="792"/>
      <c r="J240" s="790">
        <f>'報告書（事業主控）'!J240</f>
        <v>0</v>
      </c>
      <c r="K240" s="791"/>
      <c r="L240" s="791"/>
      <c r="M240" s="791"/>
      <c r="N240" s="796"/>
      <c r="O240" s="108">
        <f>'報告書（事業主控）'!O240</f>
        <v>0</v>
      </c>
      <c r="P240" s="90" t="s">
        <v>45</v>
      </c>
      <c r="Q240" s="108">
        <f>'報告書（事業主控）'!Q240</f>
        <v>0</v>
      </c>
      <c r="R240" s="90" t="s">
        <v>46</v>
      </c>
      <c r="S240" s="108">
        <f>'報告書（事業主控）'!S240</f>
        <v>0</v>
      </c>
      <c r="T240" s="798" t="s">
        <v>47</v>
      </c>
      <c r="U240" s="798"/>
      <c r="V240" s="800">
        <f>'報告書（事業主控）'!V240</f>
        <v>0</v>
      </c>
      <c r="W240" s="801"/>
      <c r="X240" s="801"/>
      <c r="Y240" s="95"/>
      <c r="Z240" s="68"/>
      <c r="AA240" s="111"/>
      <c r="AB240" s="111"/>
      <c r="AC240" s="95"/>
      <c r="AD240" s="68"/>
      <c r="AE240" s="111"/>
      <c r="AF240" s="111"/>
      <c r="AG240" s="95"/>
      <c r="AH240" s="770">
        <f>'報告書（事業主控）'!AH240</f>
        <v>0</v>
      </c>
      <c r="AI240" s="771"/>
      <c r="AJ240" s="771"/>
      <c r="AK240" s="772"/>
      <c r="AL240" s="68"/>
      <c r="AM240" s="69"/>
      <c r="AN240" s="770">
        <f>'報告書（事業主控）'!AN240</f>
        <v>0</v>
      </c>
      <c r="AO240" s="771"/>
      <c r="AP240" s="771"/>
      <c r="AQ240" s="771"/>
      <c r="AR240" s="771"/>
      <c r="AS240" s="112"/>
      <c r="AT240" s="83"/>
    </row>
    <row r="241" spans="2:46" ht="18" customHeight="1">
      <c r="B241" s="793"/>
      <c r="C241" s="794"/>
      <c r="D241" s="794"/>
      <c r="E241" s="794"/>
      <c r="F241" s="794"/>
      <c r="G241" s="794"/>
      <c r="H241" s="794"/>
      <c r="I241" s="795"/>
      <c r="J241" s="793"/>
      <c r="K241" s="794"/>
      <c r="L241" s="794"/>
      <c r="M241" s="794"/>
      <c r="N241" s="797"/>
      <c r="O241" s="113">
        <f>'報告書（事業主控）'!O241</f>
        <v>0</v>
      </c>
      <c r="P241" s="114" t="s">
        <v>45</v>
      </c>
      <c r="Q241" s="113">
        <f>'報告書（事業主控）'!Q241</f>
        <v>0</v>
      </c>
      <c r="R241" s="114" t="s">
        <v>46</v>
      </c>
      <c r="S241" s="113">
        <f>'報告書（事業主控）'!S241</f>
        <v>0</v>
      </c>
      <c r="T241" s="799" t="s">
        <v>48</v>
      </c>
      <c r="U241" s="799"/>
      <c r="V241" s="774">
        <f>'報告書（事業主控）'!V241</f>
        <v>0</v>
      </c>
      <c r="W241" s="775"/>
      <c r="X241" s="775"/>
      <c r="Y241" s="775"/>
      <c r="Z241" s="774">
        <f>'報告書（事業主控）'!Z241</f>
        <v>0</v>
      </c>
      <c r="AA241" s="775"/>
      <c r="AB241" s="775"/>
      <c r="AC241" s="775"/>
      <c r="AD241" s="774">
        <f>'報告書（事業主控）'!AD241</f>
        <v>0</v>
      </c>
      <c r="AE241" s="775"/>
      <c r="AF241" s="775"/>
      <c r="AG241" s="775"/>
      <c r="AH241" s="774">
        <f>'報告書（事業主控）'!AH241</f>
        <v>0</v>
      </c>
      <c r="AI241" s="775"/>
      <c r="AJ241" s="775"/>
      <c r="AK241" s="776"/>
      <c r="AL241" s="479">
        <f>'報告書（事業主控）'!AL241</f>
        <v>0</v>
      </c>
      <c r="AM241" s="773"/>
      <c r="AN241" s="767">
        <f>'報告書（事業主控）'!AN241</f>
        <v>0</v>
      </c>
      <c r="AO241" s="768"/>
      <c r="AP241" s="768"/>
      <c r="AQ241" s="768"/>
      <c r="AR241" s="768"/>
      <c r="AS241" s="73"/>
      <c r="AT241" s="83"/>
    </row>
    <row r="242" spans="2:46" ht="18" customHeight="1">
      <c r="B242" s="501" t="s">
        <v>113</v>
      </c>
      <c r="C242" s="502"/>
      <c r="D242" s="502"/>
      <c r="E242" s="503"/>
      <c r="F242" s="781">
        <f>'報告書（事業主控）'!F242</f>
        <v>0</v>
      </c>
      <c r="G242" s="782"/>
      <c r="H242" s="782"/>
      <c r="I242" s="782"/>
      <c r="J242" s="782"/>
      <c r="K242" s="782"/>
      <c r="L242" s="782"/>
      <c r="M242" s="782"/>
      <c r="N242" s="783"/>
      <c r="O242" s="875" t="s">
        <v>60</v>
      </c>
      <c r="P242" s="876"/>
      <c r="Q242" s="876"/>
      <c r="R242" s="876"/>
      <c r="S242" s="876"/>
      <c r="T242" s="876"/>
      <c r="U242" s="877"/>
      <c r="V242" s="770">
        <f>'報告書（事業主控）'!V242</f>
        <v>0</v>
      </c>
      <c r="W242" s="771"/>
      <c r="X242" s="771"/>
      <c r="Y242" s="772"/>
      <c r="Z242" s="68"/>
      <c r="AA242" s="111"/>
      <c r="AB242" s="111"/>
      <c r="AC242" s="95"/>
      <c r="AD242" s="68"/>
      <c r="AE242" s="111"/>
      <c r="AF242" s="111"/>
      <c r="AG242" s="95"/>
      <c r="AH242" s="770">
        <f>'報告書（事業主控）'!AH242</f>
        <v>0</v>
      </c>
      <c r="AI242" s="771"/>
      <c r="AJ242" s="771"/>
      <c r="AK242" s="772"/>
      <c r="AL242" s="68"/>
      <c r="AM242" s="69"/>
      <c r="AN242" s="770">
        <f>'報告書（事業主控）'!AN242</f>
        <v>0</v>
      </c>
      <c r="AO242" s="771"/>
      <c r="AP242" s="771"/>
      <c r="AQ242" s="771"/>
      <c r="AR242" s="771"/>
      <c r="AS242" s="112"/>
      <c r="AT242" s="83"/>
    </row>
    <row r="243" spans="2:46" ht="18" customHeight="1">
      <c r="B243" s="504"/>
      <c r="C243" s="505"/>
      <c r="D243" s="505"/>
      <c r="E243" s="506"/>
      <c r="F243" s="784"/>
      <c r="G243" s="785"/>
      <c r="H243" s="785"/>
      <c r="I243" s="785"/>
      <c r="J243" s="785"/>
      <c r="K243" s="785"/>
      <c r="L243" s="785"/>
      <c r="M243" s="785"/>
      <c r="N243" s="786"/>
      <c r="O243" s="878"/>
      <c r="P243" s="879"/>
      <c r="Q243" s="879"/>
      <c r="R243" s="879"/>
      <c r="S243" s="879"/>
      <c r="T243" s="879"/>
      <c r="U243" s="880"/>
      <c r="V243" s="471">
        <f>'報告書（事業主控）'!V243</f>
        <v>0</v>
      </c>
      <c r="W243" s="723"/>
      <c r="X243" s="723"/>
      <c r="Y243" s="726"/>
      <c r="Z243" s="471">
        <f>'報告書（事業主控）'!Z243</f>
        <v>0</v>
      </c>
      <c r="AA243" s="724"/>
      <c r="AB243" s="724"/>
      <c r="AC243" s="725"/>
      <c r="AD243" s="471">
        <f>'報告書（事業主控）'!AD243</f>
        <v>0</v>
      </c>
      <c r="AE243" s="724"/>
      <c r="AF243" s="724"/>
      <c r="AG243" s="725"/>
      <c r="AH243" s="471">
        <f>'報告書（事業主控）'!AH243</f>
        <v>0</v>
      </c>
      <c r="AI243" s="472"/>
      <c r="AJ243" s="472"/>
      <c r="AK243" s="472"/>
      <c r="AL243" s="309"/>
      <c r="AM243" s="310"/>
      <c r="AN243" s="471">
        <f>'報告書（事業主控）'!AN243</f>
        <v>0</v>
      </c>
      <c r="AO243" s="723"/>
      <c r="AP243" s="723"/>
      <c r="AQ243" s="723"/>
      <c r="AR243" s="723"/>
      <c r="AS243" s="299"/>
      <c r="AT243" s="83"/>
    </row>
    <row r="244" spans="2:46" ht="18" customHeight="1">
      <c r="B244" s="507"/>
      <c r="C244" s="508"/>
      <c r="D244" s="508"/>
      <c r="E244" s="509"/>
      <c r="F244" s="787"/>
      <c r="G244" s="788"/>
      <c r="H244" s="788"/>
      <c r="I244" s="788"/>
      <c r="J244" s="788"/>
      <c r="K244" s="788"/>
      <c r="L244" s="788"/>
      <c r="M244" s="788"/>
      <c r="N244" s="789"/>
      <c r="O244" s="881"/>
      <c r="P244" s="882"/>
      <c r="Q244" s="882"/>
      <c r="R244" s="882"/>
      <c r="S244" s="882"/>
      <c r="T244" s="882"/>
      <c r="U244" s="883"/>
      <c r="V244" s="767">
        <f>'報告書（事業主控）'!V244</f>
        <v>0</v>
      </c>
      <c r="W244" s="768"/>
      <c r="X244" s="768"/>
      <c r="Y244" s="769"/>
      <c r="Z244" s="767">
        <f>'報告書（事業主控）'!Z244</f>
        <v>0</v>
      </c>
      <c r="AA244" s="768"/>
      <c r="AB244" s="768"/>
      <c r="AC244" s="769"/>
      <c r="AD244" s="767">
        <f>'報告書（事業主控）'!AD244</f>
        <v>0</v>
      </c>
      <c r="AE244" s="768"/>
      <c r="AF244" s="768"/>
      <c r="AG244" s="769"/>
      <c r="AH244" s="767">
        <f>'報告書（事業主控）'!AH244</f>
        <v>0</v>
      </c>
      <c r="AI244" s="768"/>
      <c r="AJ244" s="768"/>
      <c r="AK244" s="769"/>
      <c r="AL244" s="72"/>
      <c r="AM244" s="73"/>
      <c r="AN244" s="767">
        <f>'報告書（事業主控）'!AN244</f>
        <v>0</v>
      </c>
      <c r="AO244" s="768"/>
      <c r="AP244" s="768"/>
      <c r="AQ244" s="768"/>
      <c r="AR244" s="768"/>
      <c r="AS244" s="73"/>
      <c r="AT244" s="83"/>
    </row>
    <row r="245" spans="2:46" ht="18" customHeight="1">
      <c r="AN245" s="766">
        <f>'報告書（事業主控）'!AN245</f>
        <v>0</v>
      </c>
      <c r="AO245" s="766"/>
      <c r="AP245" s="766"/>
      <c r="AQ245" s="766"/>
      <c r="AR245" s="766"/>
      <c r="AS245" s="83"/>
      <c r="AT245" s="83"/>
    </row>
    <row r="246" spans="2:46" ht="31.5" customHeight="1">
      <c r="AN246" s="130"/>
      <c r="AO246" s="130"/>
      <c r="AP246" s="130"/>
      <c r="AQ246" s="130"/>
      <c r="AR246" s="130"/>
      <c r="AS246" s="83"/>
      <c r="AT246" s="83"/>
    </row>
    <row r="247" spans="2:46" ht="7.5" customHeight="1">
      <c r="X247" s="82"/>
      <c r="Y247" s="82"/>
      <c r="Z247" s="83"/>
      <c r="AA247" s="83"/>
      <c r="AB247" s="83"/>
      <c r="AC247" s="83"/>
      <c r="AD247" s="83"/>
      <c r="AE247" s="83"/>
      <c r="AF247" s="83"/>
      <c r="AG247" s="83"/>
      <c r="AH247" s="83"/>
      <c r="AI247" s="83"/>
      <c r="AJ247" s="83"/>
      <c r="AK247" s="83"/>
      <c r="AL247" s="83"/>
      <c r="AM247" s="83"/>
      <c r="AN247" s="83"/>
      <c r="AO247" s="83"/>
      <c r="AP247" s="83"/>
      <c r="AQ247" s="83"/>
      <c r="AR247" s="83"/>
      <c r="AS247" s="83"/>
    </row>
    <row r="248" spans="2:46" ht="10.5" customHeight="1">
      <c r="X248" s="82"/>
      <c r="Y248" s="82"/>
      <c r="Z248" s="83"/>
      <c r="AA248" s="83"/>
      <c r="AB248" s="83"/>
      <c r="AC248" s="83"/>
      <c r="AD248" s="83"/>
      <c r="AE248" s="83"/>
      <c r="AF248" s="83"/>
      <c r="AG248" s="83"/>
      <c r="AH248" s="83"/>
      <c r="AI248" s="83"/>
      <c r="AJ248" s="83"/>
      <c r="AK248" s="83"/>
      <c r="AL248" s="83"/>
      <c r="AM248" s="83"/>
      <c r="AN248" s="83"/>
      <c r="AO248" s="83"/>
      <c r="AP248" s="83"/>
      <c r="AQ248" s="83"/>
      <c r="AR248" s="83"/>
      <c r="AS248" s="83"/>
    </row>
    <row r="249" spans="2:46" ht="5.25" customHeight="1">
      <c r="X249" s="82"/>
      <c r="Y249" s="82"/>
      <c r="Z249" s="83"/>
      <c r="AA249" s="83"/>
      <c r="AB249" s="83"/>
      <c r="AC249" s="83"/>
      <c r="AD249" s="83"/>
      <c r="AE249" s="83"/>
      <c r="AF249" s="83"/>
      <c r="AG249" s="83"/>
      <c r="AH249" s="83"/>
      <c r="AI249" s="83"/>
      <c r="AJ249" s="83"/>
      <c r="AK249" s="83"/>
      <c r="AL249" s="83"/>
      <c r="AM249" s="83"/>
      <c r="AN249" s="83"/>
      <c r="AO249" s="83"/>
      <c r="AP249" s="83"/>
      <c r="AQ249" s="83"/>
      <c r="AR249" s="83"/>
      <c r="AS249" s="83"/>
    </row>
    <row r="250" spans="2:46" ht="5.25" customHeight="1">
      <c r="X250" s="82"/>
      <c r="Y250" s="82"/>
      <c r="Z250" s="83"/>
      <c r="AA250" s="83"/>
      <c r="AB250" s="83"/>
      <c r="AC250" s="83"/>
      <c r="AD250" s="83"/>
      <c r="AE250" s="83"/>
      <c r="AF250" s="83"/>
      <c r="AG250" s="83"/>
      <c r="AH250" s="83"/>
      <c r="AI250" s="83"/>
      <c r="AJ250" s="83"/>
      <c r="AK250" s="83"/>
      <c r="AL250" s="83"/>
      <c r="AM250" s="83"/>
      <c r="AN250" s="83"/>
      <c r="AO250" s="83"/>
      <c r="AP250" s="83"/>
      <c r="AQ250" s="83"/>
      <c r="AR250" s="83"/>
      <c r="AS250" s="83"/>
    </row>
    <row r="251" spans="2:46" ht="5.25" customHeight="1">
      <c r="X251" s="82"/>
      <c r="Y251" s="82"/>
      <c r="Z251" s="83"/>
      <c r="AA251" s="83"/>
      <c r="AB251" s="83"/>
      <c r="AC251" s="83"/>
      <c r="AD251" s="83"/>
      <c r="AE251" s="83"/>
      <c r="AF251" s="83"/>
      <c r="AG251" s="83"/>
      <c r="AH251" s="83"/>
      <c r="AI251" s="83"/>
      <c r="AJ251" s="83"/>
      <c r="AK251" s="83"/>
      <c r="AL251" s="83"/>
      <c r="AM251" s="83"/>
      <c r="AN251" s="83"/>
      <c r="AO251" s="83"/>
      <c r="AP251" s="83"/>
      <c r="AQ251" s="83"/>
      <c r="AR251" s="83"/>
      <c r="AS251" s="83"/>
    </row>
    <row r="252" spans="2:46" ht="5.25" customHeight="1">
      <c r="X252" s="82"/>
      <c r="Y252" s="82"/>
      <c r="Z252" s="83"/>
      <c r="AA252" s="83"/>
      <c r="AB252" s="83"/>
      <c r="AC252" s="83"/>
      <c r="AD252" s="83"/>
      <c r="AE252" s="83"/>
      <c r="AF252" s="83"/>
      <c r="AG252" s="83"/>
      <c r="AH252" s="83"/>
      <c r="AI252" s="83"/>
      <c r="AJ252" s="83"/>
      <c r="AK252" s="83"/>
      <c r="AL252" s="83"/>
      <c r="AM252" s="83"/>
      <c r="AN252" s="83"/>
      <c r="AO252" s="83"/>
      <c r="AP252" s="83"/>
      <c r="AQ252" s="83"/>
      <c r="AR252" s="83"/>
      <c r="AS252" s="83"/>
    </row>
    <row r="253" spans="2:46" ht="17.25" customHeight="1">
      <c r="B253" s="84" t="s">
        <v>50</v>
      </c>
      <c r="L253" s="83"/>
      <c r="M253" s="83"/>
      <c r="N253" s="83"/>
      <c r="O253" s="83"/>
      <c r="P253" s="83"/>
      <c r="Q253" s="83"/>
      <c r="R253" s="83"/>
      <c r="S253" s="85"/>
      <c r="T253" s="85"/>
      <c r="U253" s="85"/>
      <c r="V253" s="85"/>
      <c r="W253" s="85"/>
      <c r="X253" s="83"/>
      <c r="Y253" s="83"/>
      <c r="Z253" s="83"/>
      <c r="AA253" s="83"/>
      <c r="AB253" s="83"/>
      <c r="AC253" s="83"/>
      <c r="AL253" s="86"/>
      <c r="AM253" s="86"/>
      <c r="AN253" s="86"/>
      <c r="AO253" s="86"/>
    </row>
    <row r="254" spans="2:46" ht="12.75" customHeight="1">
      <c r="L254" s="83"/>
      <c r="M254" s="87"/>
      <c r="N254" s="87"/>
      <c r="O254" s="87"/>
      <c r="P254" s="87"/>
      <c r="Q254" s="87"/>
      <c r="R254" s="87"/>
      <c r="S254" s="87"/>
      <c r="T254" s="88"/>
      <c r="U254" s="88"/>
      <c r="V254" s="88"/>
      <c r="W254" s="88"/>
      <c r="X254" s="88"/>
      <c r="Y254" s="88"/>
      <c r="Z254" s="88"/>
      <c r="AA254" s="87"/>
      <c r="AB254" s="87"/>
      <c r="AC254" s="87"/>
      <c r="AL254" s="86"/>
      <c r="AM254" s="947" t="s">
        <v>303</v>
      </c>
      <c r="AN254" s="948"/>
      <c r="AO254" s="948"/>
      <c r="AP254" s="949"/>
    </row>
    <row r="255" spans="2:46" ht="12.75" customHeight="1">
      <c r="L255" s="83"/>
      <c r="M255" s="87"/>
      <c r="N255" s="87"/>
      <c r="O255" s="87"/>
      <c r="P255" s="87"/>
      <c r="Q255" s="87"/>
      <c r="R255" s="87"/>
      <c r="S255" s="87"/>
      <c r="T255" s="88"/>
      <c r="U255" s="88"/>
      <c r="V255" s="88"/>
      <c r="W255" s="88"/>
      <c r="X255" s="88"/>
      <c r="Y255" s="88"/>
      <c r="Z255" s="88"/>
      <c r="AA255" s="87"/>
      <c r="AB255" s="87"/>
      <c r="AC255" s="87"/>
      <c r="AL255" s="86"/>
      <c r="AM255" s="950"/>
      <c r="AN255" s="951"/>
      <c r="AO255" s="951"/>
      <c r="AP255" s="952"/>
    </row>
    <row r="256" spans="2:46" ht="12.75" customHeight="1">
      <c r="L256" s="83"/>
      <c r="M256" s="87"/>
      <c r="N256" s="87"/>
      <c r="O256" s="87"/>
      <c r="P256" s="87"/>
      <c r="Q256" s="87"/>
      <c r="R256" s="87"/>
      <c r="S256" s="87"/>
      <c r="T256" s="87"/>
      <c r="U256" s="87"/>
      <c r="V256" s="87"/>
      <c r="W256" s="87"/>
      <c r="X256" s="87"/>
      <c r="Y256" s="87"/>
      <c r="Z256" s="87"/>
      <c r="AA256" s="87"/>
      <c r="AB256" s="87"/>
      <c r="AC256" s="87"/>
      <c r="AL256" s="86"/>
      <c r="AM256" s="86"/>
      <c r="AN256" s="355"/>
      <c r="AO256" s="355"/>
    </row>
    <row r="257" spans="2:46" ht="6" customHeight="1">
      <c r="L257" s="83"/>
      <c r="M257" s="87"/>
      <c r="N257" s="87"/>
      <c r="O257" s="87"/>
      <c r="P257" s="87"/>
      <c r="Q257" s="87"/>
      <c r="R257" s="87"/>
      <c r="S257" s="87"/>
      <c r="T257" s="87"/>
      <c r="U257" s="87"/>
      <c r="V257" s="87"/>
      <c r="W257" s="87"/>
      <c r="X257" s="87"/>
      <c r="Y257" s="87"/>
      <c r="Z257" s="87"/>
      <c r="AA257" s="87"/>
      <c r="AB257" s="87"/>
      <c r="AC257" s="87"/>
      <c r="AL257" s="86"/>
      <c r="AM257" s="86"/>
    </row>
    <row r="258" spans="2:46" ht="12.75" customHeight="1">
      <c r="B258" s="818" t="s">
        <v>2</v>
      </c>
      <c r="C258" s="819"/>
      <c r="D258" s="819"/>
      <c r="E258" s="819"/>
      <c r="F258" s="819"/>
      <c r="G258" s="819"/>
      <c r="H258" s="819"/>
      <c r="I258" s="819"/>
      <c r="J258" s="841" t="s">
        <v>10</v>
      </c>
      <c r="K258" s="841"/>
      <c r="L258" s="89" t="s">
        <v>3</v>
      </c>
      <c r="M258" s="841" t="s">
        <v>11</v>
      </c>
      <c r="N258" s="841"/>
      <c r="O258" s="847" t="s">
        <v>12</v>
      </c>
      <c r="P258" s="841"/>
      <c r="Q258" s="841"/>
      <c r="R258" s="841"/>
      <c r="S258" s="841"/>
      <c r="T258" s="841"/>
      <c r="U258" s="841" t="s">
        <v>13</v>
      </c>
      <c r="V258" s="841"/>
      <c r="W258" s="841"/>
      <c r="X258" s="83"/>
      <c r="Y258" s="83"/>
      <c r="Z258" s="83"/>
      <c r="AA258" s="83"/>
      <c r="AB258" s="83"/>
      <c r="AC258" s="83"/>
      <c r="AD258" s="90"/>
      <c r="AE258" s="90"/>
      <c r="AF258" s="90"/>
      <c r="AG258" s="90"/>
      <c r="AH258" s="90"/>
      <c r="AI258" s="90"/>
      <c r="AJ258" s="90"/>
      <c r="AK258" s="83"/>
      <c r="AL258" s="594">
        <f ca="1">$AL$9</f>
        <v>10</v>
      </c>
      <c r="AM258" s="595"/>
      <c r="AN258" s="600" t="s">
        <v>4</v>
      </c>
      <c r="AO258" s="600"/>
      <c r="AP258" s="595">
        <v>7</v>
      </c>
      <c r="AQ258" s="595"/>
      <c r="AR258" s="600" t="s">
        <v>5</v>
      </c>
      <c r="AS258" s="615"/>
      <c r="AT258" s="83"/>
    </row>
    <row r="259" spans="2:46" ht="13.5" customHeight="1">
      <c r="B259" s="819"/>
      <c r="C259" s="819"/>
      <c r="D259" s="819"/>
      <c r="E259" s="819"/>
      <c r="F259" s="819"/>
      <c r="G259" s="819"/>
      <c r="H259" s="819"/>
      <c r="I259" s="819"/>
      <c r="J259" s="609" t="str">
        <f>$J$10</f>
        <v>2</v>
      </c>
      <c r="K259" s="547" t="str">
        <f>$K$10</f>
        <v>5</v>
      </c>
      <c r="L259" s="611" t="str">
        <f>$L$10</f>
        <v>1</v>
      </c>
      <c r="M259" s="550" t="str">
        <f>$M$10</f>
        <v>0</v>
      </c>
      <c r="N259" s="547" t="str">
        <f>$N$10</f>
        <v>4</v>
      </c>
      <c r="O259" s="550" t="str">
        <f>$O$10</f>
        <v>9</v>
      </c>
      <c r="P259" s="544" t="str">
        <f>$P$10</f>
        <v>3</v>
      </c>
      <c r="Q259" s="544" t="str">
        <f>$Q$10</f>
        <v>7</v>
      </c>
      <c r="R259" s="544" t="str">
        <f>$R$10</f>
        <v>0</v>
      </c>
      <c r="S259" s="544" t="str">
        <f>$S$10</f>
        <v>2</v>
      </c>
      <c r="T259" s="547" t="str">
        <f>$T$10</f>
        <v>5</v>
      </c>
      <c r="U259" s="550">
        <f>$U$10</f>
        <v>0</v>
      </c>
      <c r="V259" s="544">
        <f>$V$10</f>
        <v>0</v>
      </c>
      <c r="W259" s="547">
        <f>$W$10</f>
        <v>0</v>
      </c>
      <c r="X259" s="83"/>
      <c r="Y259" s="83"/>
      <c r="Z259" s="83"/>
      <c r="AA259" s="83"/>
      <c r="AB259" s="83"/>
      <c r="AC259" s="83"/>
      <c r="AD259" s="90"/>
      <c r="AE259" s="90"/>
      <c r="AF259" s="90"/>
      <c r="AG259" s="90"/>
      <c r="AH259" s="90"/>
      <c r="AI259" s="90"/>
      <c r="AJ259" s="90"/>
      <c r="AK259" s="83"/>
      <c r="AL259" s="596"/>
      <c r="AM259" s="597"/>
      <c r="AN259" s="601"/>
      <c r="AO259" s="601"/>
      <c r="AP259" s="597"/>
      <c r="AQ259" s="597"/>
      <c r="AR259" s="601"/>
      <c r="AS259" s="616"/>
      <c r="AT259" s="83"/>
    </row>
    <row r="260" spans="2:46" ht="9" customHeight="1">
      <c r="B260" s="819"/>
      <c r="C260" s="819"/>
      <c r="D260" s="819"/>
      <c r="E260" s="819"/>
      <c r="F260" s="819"/>
      <c r="G260" s="819"/>
      <c r="H260" s="819"/>
      <c r="I260" s="819"/>
      <c r="J260" s="610"/>
      <c r="K260" s="548"/>
      <c r="L260" s="612"/>
      <c r="M260" s="551"/>
      <c r="N260" s="548"/>
      <c r="O260" s="551"/>
      <c r="P260" s="545"/>
      <c r="Q260" s="545"/>
      <c r="R260" s="545"/>
      <c r="S260" s="545"/>
      <c r="T260" s="548"/>
      <c r="U260" s="551"/>
      <c r="V260" s="545"/>
      <c r="W260" s="548"/>
      <c r="X260" s="83"/>
      <c r="Y260" s="83"/>
      <c r="Z260" s="83"/>
      <c r="AA260" s="83"/>
      <c r="AB260" s="83"/>
      <c r="AC260" s="83"/>
      <c r="AD260" s="90"/>
      <c r="AE260" s="90"/>
      <c r="AF260" s="90"/>
      <c r="AG260" s="90"/>
      <c r="AH260" s="90"/>
      <c r="AI260" s="90"/>
      <c r="AJ260" s="90"/>
      <c r="AK260" s="83"/>
      <c r="AL260" s="598"/>
      <c r="AM260" s="599"/>
      <c r="AN260" s="602"/>
      <c r="AO260" s="602"/>
      <c r="AP260" s="599"/>
      <c r="AQ260" s="599"/>
      <c r="AR260" s="602"/>
      <c r="AS260" s="617"/>
      <c r="AT260" s="83"/>
    </row>
    <row r="261" spans="2:46" ht="6" customHeight="1">
      <c r="B261" s="820"/>
      <c r="C261" s="820"/>
      <c r="D261" s="820"/>
      <c r="E261" s="820"/>
      <c r="F261" s="820"/>
      <c r="G261" s="820"/>
      <c r="H261" s="820"/>
      <c r="I261" s="820"/>
      <c r="J261" s="610"/>
      <c r="K261" s="549"/>
      <c r="L261" s="613"/>
      <c r="M261" s="552"/>
      <c r="N261" s="549"/>
      <c r="O261" s="552"/>
      <c r="P261" s="546"/>
      <c r="Q261" s="546"/>
      <c r="R261" s="546"/>
      <c r="S261" s="546"/>
      <c r="T261" s="549"/>
      <c r="U261" s="552"/>
      <c r="V261" s="546"/>
      <c r="W261" s="549"/>
      <c r="X261" s="83"/>
      <c r="Y261" s="83"/>
      <c r="Z261" s="83"/>
      <c r="AA261" s="83"/>
      <c r="AB261" s="83"/>
      <c r="AC261" s="83"/>
      <c r="AD261" s="83"/>
      <c r="AE261" s="83"/>
      <c r="AF261" s="83"/>
      <c r="AG261" s="83"/>
      <c r="AH261" s="83"/>
      <c r="AI261" s="83"/>
      <c r="AJ261" s="83"/>
      <c r="AK261" s="83"/>
      <c r="AT261" s="83"/>
    </row>
    <row r="262" spans="2:46" ht="15" customHeight="1">
      <c r="B262" s="802" t="s">
        <v>51</v>
      </c>
      <c r="C262" s="803"/>
      <c r="D262" s="803"/>
      <c r="E262" s="803"/>
      <c r="F262" s="803"/>
      <c r="G262" s="803"/>
      <c r="H262" s="803"/>
      <c r="I262" s="804"/>
      <c r="J262" s="802" t="s">
        <v>6</v>
      </c>
      <c r="K262" s="803"/>
      <c r="L262" s="803"/>
      <c r="M262" s="803"/>
      <c r="N262" s="811"/>
      <c r="O262" s="814" t="s">
        <v>52</v>
      </c>
      <c r="P262" s="803"/>
      <c r="Q262" s="803"/>
      <c r="R262" s="803"/>
      <c r="S262" s="803"/>
      <c r="T262" s="803"/>
      <c r="U262" s="804"/>
      <c r="V262" s="91" t="s">
        <v>53</v>
      </c>
      <c r="W262" s="92"/>
      <c r="X262" s="92"/>
      <c r="Y262" s="817" t="s">
        <v>54</v>
      </c>
      <c r="Z262" s="817"/>
      <c r="AA262" s="817"/>
      <c r="AB262" s="817"/>
      <c r="AC262" s="817"/>
      <c r="AD262" s="817"/>
      <c r="AE262" s="817"/>
      <c r="AF262" s="817"/>
      <c r="AG262" s="817"/>
      <c r="AH262" s="817"/>
      <c r="AI262" s="92"/>
      <c r="AJ262" s="92"/>
      <c r="AK262" s="93"/>
      <c r="AL262" s="554" t="s">
        <v>55</v>
      </c>
      <c r="AM262" s="554"/>
      <c r="AN262" s="867" t="s">
        <v>59</v>
      </c>
      <c r="AO262" s="867"/>
      <c r="AP262" s="867"/>
      <c r="AQ262" s="867"/>
      <c r="AR262" s="867"/>
      <c r="AS262" s="868"/>
      <c r="AT262" s="83"/>
    </row>
    <row r="263" spans="2:46" ht="13.5" customHeight="1">
      <c r="B263" s="805"/>
      <c r="C263" s="806"/>
      <c r="D263" s="806"/>
      <c r="E263" s="806"/>
      <c r="F263" s="806"/>
      <c r="G263" s="806"/>
      <c r="H263" s="806"/>
      <c r="I263" s="807"/>
      <c r="J263" s="805"/>
      <c r="K263" s="806"/>
      <c r="L263" s="806"/>
      <c r="M263" s="806"/>
      <c r="N263" s="812"/>
      <c r="O263" s="815"/>
      <c r="P263" s="806"/>
      <c r="Q263" s="806"/>
      <c r="R263" s="806"/>
      <c r="S263" s="806"/>
      <c r="T263" s="806"/>
      <c r="U263" s="807"/>
      <c r="V263" s="821" t="s">
        <v>7</v>
      </c>
      <c r="W263" s="822"/>
      <c r="X263" s="822"/>
      <c r="Y263" s="823"/>
      <c r="Z263" s="827" t="s">
        <v>16</v>
      </c>
      <c r="AA263" s="828"/>
      <c r="AB263" s="828"/>
      <c r="AC263" s="829"/>
      <c r="AD263" s="833" t="s">
        <v>17</v>
      </c>
      <c r="AE263" s="834"/>
      <c r="AF263" s="834"/>
      <c r="AG263" s="835"/>
      <c r="AH263" s="839" t="s">
        <v>114</v>
      </c>
      <c r="AI263" s="600"/>
      <c r="AJ263" s="600"/>
      <c r="AK263" s="615"/>
      <c r="AL263" s="777" t="s">
        <v>18</v>
      </c>
      <c r="AM263" s="778"/>
      <c r="AN263" s="848" t="s">
        <v>19</v>
      </c>
      <c r="AO263" s="849"/>
      <c r="AP263" s="849"/>
      <c r="AQ263" s="849"/>
      <c r="AR263" s="850"/>
      <c r="AS263" s="851"/>
      <c r="AT263" s="83"/>
    </row>
    <row r="264" spans="2:46" ht="13.5" customHeight="1">
      <c r="B264" s="897"/>
      <c r="C264" s="898"/>
      <c r="D264" s="898"/>
      <c r="E264" s="898"/>
      <c r="F264" s="898"/>
      <c r="G264" s="898"/>
      <c r="H264" s="898"/>
      <c r="I264" s="899"/>
      <c r="J264" s="897"/>
      <c r="K264" s="898"/>
      <c r="L264" s="898"/>
      <c r="M264" s="898"/>
      <c r="N264" s="900"/>
      <c r="O264" s="909"/>
      <c r="P264" s="898"/>
      <c r="Q264" s="898"/>
      <c r="R264" s="898"/>
      <c r="S264" s="898"/>
      <c r="T264" s="898"/>
      <c r="U264" s="899"/>
      <c r="V264" s="824"/>
      <c r="W264" s="825"/>
      <c r="X264" s="825"/>
      <c r="Y264" s="826"/>
      <c r="Z264" s="830"/>
      <c r="AA264" s="831"/>
      <c r="AB264" s="831"/>
      <c r="AC264" s="832"/>
      <c r="AD264" s="836"/>
      <c r="AE264" s="837"/>
      <c r="AF264" s="837"/>
      <c r="AG264" s="838"/>
      <c r="AH264" s="840"/>
      <c r="AI264" s="602"/>
      <c r="AJ264" s="602"/>
      <c r="AK264" s="617"/>
      <c r="AL264" s="779"/>
      <c r="AM264" s="780"/>
      <c r="AN264" s="888"/>
      <c r="AO264" s="888"/>
      <c r="AP264" s="888"/>
      <c r="AQ264" s="888"/>
      <c r="AR264" s="888"/>
      <c r="AS264" s="889"/>
      <c r="AT264" s="83"/>
    </row>
    <row r="265" spans="2:46" ht="18" customHeight="1">
      <c r="B265" s="842">
        <f>'報告書（事業主控）'!B265</f>
        <v>0</v>
      </c>
      <c r="C265" s="843"/>
      <c r="D265" s="843"/>
      <c r="E265" s="843"/>
      <c r="F265" s="843"/>
      <c r="G265" s="843"/>
      <c r="H265" s="843"/>
      <c r="I265" s="844"/>
      <c r="J265" s="842">
        <f>'報告書（事業主控）'!J265</f>
        <v>0</v>
      </c>
      <c r="K265" s="843"/>
      <c r="L265" s="843"/>
      <c r="M265" s="843"/>
      <c r="N265" s="845"/>
      <c r="O265" s="104">
        <f>'報告書（事業主控）'!O265</f>
        <v>0</v>
      </c>
      <c r="P265" s="105" t="s">
        <v>45</v>
      </c>
      <c r="Q265" s="104">
        <f>'報告書（事業主控）'!Q265</f>
        <v>0</v>
      </c>
      <c r="R265" s="105" t="s">
        <v>46</v>
      </c>
      <c r="S265" s="104">
        <f>'報告書（事業主控）'!S265</f>
        <v>0</v>
      </c>
      <c r="T265" s="846" t="s">
        <v>47</v>
      </c>
      <c r="U265" s="846"/>
      <c r="V265" s="800">
        <f>'報告書（事業主控）'!V265</f>
        <v>0</v>
      </c>
      <c r="W265" s="801"/>
      <c r="X265" s="801"/>
      <c r="Y265" s="94" t="s">
        <v>8</v>
      </c>
      <c r="Z265" s="68"/>
      <c r="AA265" s="111"/>
      <c r="AB265" s="111"/>
      <c r="AC265" s="94" t="s">
        <v>8</v>
      </c>
      <c r="AD265" s="68"/>
      <c r="AE265" s="111"/>
      <c r="AF265" s="111"/>
      <c r="AG265" s="107" t="s">
        <v>8</v>
      </c>
      <c r="AH265" s="852">
        <f>'報告書（事業主控）'!AH265</f>
        <v>0</v>
      </c>
      <c r="AI265" s="853"/>
      <c r="AJ265" s="853"/>
      <c r="AK265" s="854"/>
      <c r="AL265" s="68"/>
      <c r="AM265" s="69"/>
      <c r="AN265" s="770">
        <f>'報告書（事業主控）'!AN265</f>
        <v>0</v>
      </c>
      <c r="AO265" s="771"/>
      <c r="AP265" s="771"/>
      <c r="AQ265" s="771"/>
      <c r="AR265" s="771"/>
      <c r="AS265" s="107" t="s">
        <v>8</v>
      </c>
      <c r="AT265" s="83"/>
    </row>
    <row r="266" spans="2:46" ht="18" customHeight="1">
      <c r="B266" s="793"/>
      <c r="C266" s="794"/>
      <c r="D266" s="794"/>
      <c r="E266" s="794"/>
      <c r="F266" s="794"/>
      <c r="G266" s="794"/>
      <c r="H266" s="794"/>
      <c r="I266" s="795"/>
      <c r="J266" s="793"/>
      <c r="K266" s="794"/>
      <c r="L266" s="794"/>
      <c r="M266" s="794"/>
      <c r="N266" s="797"/>
      <c r="O266" s="113">
        <f>'報告書（事業主控）'!O266</f>
        <v>0</v>
      </c>
      <c r="P266" s="114" t="s">
        <v>45</v>
      </c>
      <c r="Q266" s="113">
        <f>'報告書（事業主控）'!Q266</f>
        <v>0</v>
      </c>
      <c r="R266" s="114" t="s">
        <v>46</v>
      </c>
      <c r="S266" s="113">
        <f>'報告書（事業主控）'!S266</f>
        <v>0</v>
      </c>
      <c r="T266" s="799" t="s">
        <v>48</v>
      </c>
      <c r="U266" s="799"/>
      <c r="V266" s="767">
        <f>'報告書（事業主控）'!V266</f>
        <v>0</v>
      </c>
      <c r="W266" s="768"/>
      <c r="X266" s="768"/>
      <c r="Y266" s="768"/>
      <c r="Z266" s="767">
        <f>'報告書（事業主控）'!Z266</f>
        <v>0</v>
      </c>
      <c r="AA266" s="768"/>
      <c r="AB266" s="768"/>
      <c r="AC266" s="768"/>
      <c r="AD266" s="767">
        <f>'報告書（事業主控）'!AD266</f>
        <v>0</v>
      </c>
      <c r="AE266" s="768"/>
      <c r="AF266" s="768"/>
      <c r="AG266" s="769"/>
      <c r="AH266" s="774">
        <f>'報告書（事業主控）'!AH266</f>
        <v>0</v>
      </c>
      <c r="AI266" s="775"/>
      <c r="AJ266" s="775"/>
      <c r="AK266" s="776"/>
      <c r="AL266" s="479">
        <f>'報告書（事業主控）'!AL266</f>
        <v>0</v>
      </c>
      <c r="AM266" s="773"/>
      <c r="AN266" s="767">
        <f>'報告書（事業主控）'!AN266</f>
        <v>0</v>
      </c>
      <c r="AO266" s="768"/>
      <c r="AP266" s="768"/>
      <c r="AQ266" s="768"/>
      <c r="AR266" s="768"/>
      <c r="AS266" s="73"/>
      <c r="AT266" s="83"/>
    </row>
    <row r="267" spans="2:46" ht="18" customHeight="1">
      <c r="B267" s="790">
        <f>'報告書（事業主控）'!B267</f>
        <v>0</v>
      </c>
      <c r="C267" s="791"/>
      <c r="D267" s="791"/>
      <c r="E267" s="791"/>
      <c r="F267" s="791"/>
      <c r="G267" s="791"/>
      <c r="H267" s="791"/>
      <c r="I267" s="792"/>
      <c r="J267" s="790">
        <f>'報告書（事業主控）'!J267</f>
        <v>0</v>
      </c>
      <c r="K267" s="791"/>
      <c r="L267" s="791"/>
      <c r="M267" s="791"/>
      <c r="N267" s="796"/>
      <c r="O267" s="108">
        <f>'報告書（事業主控）'!O267</f>
        <v>0</v>
      </c>
      <c r="P267" s="90" t="s">
        <v>45</v>
      </c>
      <c r="Q267" s="108">
        <f>'報告書（事業主控）'!Q267</f>
        <v>0</v>
      </c>
      <c r="R267" s="90" t="s">
        <v>46</v>
      </c>
      <c r="S267" s="108">
        <f>'報告書（事業主控）'!S267</f>
        <v>0</v>
      </c>
      <c r="T267" s="798" t="s">
        <v>47</v>
      </c>
      <c r="U267" s="798"/>
      <c r="V267" s="800">
        <f>'報告書（事業主控）'!V267</f>
        <v>0</v>
      </c>
      <c r="W267" s="801"/>
      <c r="X267" s="801"/>
      <c r="Y267" s="95"/>
      <c r="Z267" s="68"/>
      <c r="AA267" s="111"/>
      <c r="AB267" s="111"/>
      <c r="AC267" s="95"/>
      <c r="AD267" s="68"/>
      <c r="AE267" s="111"/>
      <c r="AF267" s="111"/>
      <c r="AG267" s="95"/>
      <c r="AH267" s="770">
        <f>'報告書（事業主控）'!AH267</f>
        <v>0</v>
      </c>
      <c r="AI267" s="771"/>
      <c r="AJ267" s="771"/>
      <c r="AK267" s="772"/>
      <c r="AL267" s="68"/>
      <c r="AM267" s="69"/>
      <c r="AN267" s="770">
        <f>'報告書（事業主控）'!AN267</f>
        <v>0</v>
      </c>
      <c r="AO267" s="771"/>
      <c r="AP267" s="771"/>
      <c r="AQ267" s="771"/>
      <c r="AR267" s="771"/>
      <c r="AS267" s="112"/>
      <c r="AT267" s="83"/>
    </row>
    <row r="268" spans="2:46" ht="18" customHeight="1">
      <c r="B268" s="793"/>
      <c r="C268" s="794"/>
      <c r="D268" s="794"/>
      <c r="E268" s="794"/>
      <c r="F268" s="794"/>
      <c r="G268" s="794"/>
      <c r="H268" s="794"/>
      <c r="I268" s="795"/>
      <c r="J268" s="793"/>
      <c r="K268" s="794"/>
      <c r="L268" s="794"/>
      <c r="M268" s="794"/>
      <c r="N268" s="797"/>
      <c r="O268" s="113">
        <f>'報告書（事業主控）'!O268</f>
        <v>0</v>
      </c>
      <c r="P268" s="114" t="s">
        <v>45</v>
      </c>
      <c r="Q268" s="113">
        <f>'報告書（事業主控）'!Q268</f>
        <v>0</v>
      </c>
      <c r="R268" s="114" t="s">
        <v>46</v>
      </c>
      <c r="S268" s="113">
        <f>'報告書（事業主控）'!S268</f>
        <v>0</v>
      </c>
      <c r="T268" s="799" t="s">
        <v>48</v>
      </c>
      <c r="U268" s="799"/>
      <c r="V268" s="774">
        <f>'報告書（事業主控）'!V268</f>
        <v>0</v>
      </c>
      <c r="W268" s="775"/>
      <c r="X268" s="775"/>
      <c r="Y268" s="775"/>
      <c r="Z268" s="774">
        <f>'報告書（事業主控）'!Z268</f>
        <v>0</v>
      </c>
      <c r="AA268" s="775"/>
      <c r="AB268" s="775"/>
      <c r="AC268" s="775"/>
      <c r="AD268" s="774">
        <f>'報告書（事業主控）'!AD268</f>
        <v>0</v>
      </c>
      <c r="AE268" s="775"/>
      <c r="AF268" s="775"/>
      <c r="AG268" s="775"/>
      <c r="AH268" s="774">
        <f>'報告書（事業主控）'!AH268</f>
        <v>0</v>
      </c>
      <c r="AI268" s="775"/>
      <c r="AJ268" s="775"/>
      <c r="AK268" s="776"/>
      <c r="AL268" s="479">
        <f>'報告書（事業主控）'!AL268</f>
        <v>0</v>
      </c>
      <c r="AM268" s="773"/>
      <c r="AN268" s="767">
        <f>'報告書（事業主控）'!AN268</f>
        <v>0</v>
      </c>
      <c r="AO268" s="768"/>
      <c r="AP268" s="768"/>
      <c r="AQ268" s="768"/>
      <c r="AR268" s="768"/>
      <c r="AS268" s="73"/>
      <c r="AT268" s="83"/>
    </row>
    <row r="269" spans="2:46" ht="18" customHeight="1">
      <c r="B269" s="790">
        <f>'報告書（事業主控）'!B269</f>
        <v>0</v>
      </c>
      <c r="C269" s="791"/>
      <c r="D269" s="791"/>
      <c r="E269" s="791"/>
      <c r="F269" s="791"/>
      <c r="G269" s="791"/>
      <c r="H269" s="791"/>
      <c r="I269" s="792"/>
      <c r="J269" s="790">
        <f>'報告書（事業主控）'!J269</f>
        <v>0</v>
      </c>
      <c r="K269" s="791"/>
      <c r="L269" s="791"/>
      <c r="M269" s="791"/>
      <c r="N269" s="796"/>
      <c r="O269" s="108">
        <f>'報告書（事業主控）'!O269</f>
        <v>0</v>
      </c>
      <c r="P269" s="90" t="s">
        <v>45</v>
      </c>
      <c r="Q269" s="108">
        <f>'報告書（事業主控）'!Q269</f>
        <v>0</v>
      </c>
      <c r="R269" s="90" t="s">
        <v>46</v>
      </c>
      <c r="S269" s="108">
        <f>'報告書（事業主控）'!S269</f>
        <v>0</v>
      </c>
      <c r="T269" s="798" t="s">
        <v>47</v>
      </c>
      <c r="U269" s="798"/>
      <c r="V269" s="800">
        <f>'報告書（事業主控）'!V269</f>
        <v>0</v>
      </c>
      <c r="W269" s="801"/>
      <c r="X269" s="801"/>
      <c r="Y269" s="95"/>
      <c r="Z269" s="68"/>
      <c r="AA269" s="111"/>
      <c r="AB269" s="111"/>
      <c r="AC269" s="95"/>
      <c r="AD269" s="68"/>
      <c r="AE269" s="111"/>
      <c r="AF269" s="111"/>
      <c r="AG269" s="95"/>
      <c r="AH269" s="770">
        <f>'報告書（事業主控）'!AH269</f>
        <v>0</v>
      </c>
      <c r="AI269" s="771"/>
      <c r="AJ269" s="771"/>
      <c r="AK269" s="772"/>
      <c r="AL269" s="68"/>
      <c r="AM269" s="69"/>
      <c r="AN269" s="770">
        <f>'報告書（事業主控）'!AN269</f>
        <v>0</v>
      </c>
      <c r="AO269" s="771"/>
      <c r="AP269" s="771"/>
      <c r="AQ269" s="771"/>
      <c r="AR269" s="771"/>
      <c r="AS269" s="112"/>
      <c r="AT269" s="83"/>
    </row>
    <row r="270" spans="2:46" ht="18" customHeight="1">
      <c r="B270" s="793"/>
      <c r="C270" s="794"/>
      <c r="D270" s="794"/>
      <c r="E270" s="794"/>
      <c r="F270" s="794"/>
      <c r="G270" s="794"/>
      <c r="H270" s="794"/>
      <c r="I270" s="795"/>
      <c r="J270" s="793"/>
      <c r="K270" s="794"/>
      <c r="L270" s="794"/>
      <c r="M270" s="794"/>
      <c r="N270" s="797"/>
      <c r="O270" s="113">
        <f>'報告書（事業主控）'!O270</f>
        <v>0</v>
      </c>
      <c r="P270" s="114" t="s">
        <v>45</v>
      </c>
      <c r="Q270" s="113">
        <f>'報告書（事業主控）'!Q270</f>
        <v>0</v>
      </c>
      <c r="R270" s="114" t="s">
        <v>46</v>
      </c>
      <c r="S270" s="113">
        <f>'報告書（事業主控）'!S270</f>
        <v>0</v>
      </c>
      <c r="T270" s="799" t="s">
        <v>48</v>
      </c>
      <c r="U270" s="799"/>
      <c r="V270" s="774">
        <f>'報告書（事業主控）'!V270</f>
        <v>0</v>
      </c>
      <c r="W270" s="775"/>
      <c r="X270" s="775"/>
      <c r="Y270" s="775"/>
      <c r="Z270" s="774">
        <f>'報告書（事業主控）'!Z270</f>
        <v>0</v>
      </c>
      <c r="AA270" s="775"/>
      <c r="AB270" s="775"/>
      <c r="AC270" s="775"/>
      <c r="AD270" s="774">
        <f>'報告書（事業主控）'!AD270</f>
        <v>0</v>
      </c>
      <c r="AE270" s="775"/>
      <c r="AF270" s="775"/>
      <c r="AG270" s="775"/>
      <c r="AH270" s="774">
        <f>'報告書（事業主控）'!AH270</f>
        <v>0</v>
      </c>
      <c r="AI270" s="775"/>
      <c r="AJ270" s="775"/>
      <c r="AK270" s="776"/>
      <c r="AL270" s="479">
        <f>'報告書（事業主控）'!AL270</f>
        <v>0</v>
      </c>
      <c r="AM270" s="773"/>
      <c r="AN270" s="767">
        <f>'報告書（事業主控）'!AN270</f>
        <v>0</v>
      </c>
      <c r="AO270" s="768"/>
      <c r="AP270" s="768"/>
      <c r="AQ270" s="768"/>
      <c r="AR270" s="768"/>
      <c r="AS270" s="73"/>
      <c r="AT270" s="83"/>
    </row>
    <row r="271" spans="2:46" ht="18" customHeight="1">
      <c r="B271" s="790">
        <f>'報告書（事業主控）'!B271</f>
        <v>0</v>
      </c>
      <c r="C271" s="791"/>
      <c r="D271" s="791"/>
      <c r="E271" s="791"/>
      <c r="F271" s="791"/>
      <c r="G271" s="791"/>
      <c r="H271" s="791"/>
      <c r="I271" s="792"/>
      <c r="J271" s="790">
        <f>'報告書（事業主控）'!J271</f>
        <v>0</v>
      </c>
      <c r="K271" s="791"/>
      <c r="L271" s="791"/>
      <c r="M271" s="791"/>
      <c r="N271" s="796"/>
      <c r="O271" s="108">
        <f>'報告書（事業主控）'!O271</f>
        <v>0</v>
      </c>
      <c r="P271" s="90" t="s">
        <v>45</v>
      </c>
      <c r="Q271" s="108">
        <f>'報告書（事業主控）'!Q271</f>
        <v>0</v>
      </c>
      <c r="R271" s="90" t="s">
        <v>46</v>
      </c>
      <c r="S271" s="108">
        <f>'報告書（事業主控）'!S271</f>
        <v>0</v>
      </c>
      <c r="T271" s="798" t="s">
        <v>47</v>
      </c>
      <c r="U271" s="798"/>
      <c r="V271" s="800">
        <f>'報告書（事業主控）'!V271</f>
        <v>0</v>
      </c>
      <c r="W271" s="801"/>
      <c r="X271" s="801"/>
      <c r="Y271" s="95"/>
      <c r="Z271" s="68"/>
      <c r="AA271" s="111"/>
      <c r="AB271" s="111"/>
      <c r="AC271" s="95"/>
      <c r="AD271" s="68"/>
      <c r="AE271" s="111"/>
      <c r="AF271" s="111"/>
      <c r="AG271" s="95"/>
      <c r="AH271" s="770">
        <f>'報告書（事業主控）'!AH271</f>
        <v>0</v>
      </c>
      <c r="AI271" s="771"/>
      <c r="AJ271" s="771"/>
      <c r="AK271" s="772"/>
      <c r="AL271" s="68"/>
      <c r="AM271" s="69"/>
      <c r="AN271" s="770">
        <f>'報告書（事業主控）'!AN271</f>
        <v>0</v>
      </c>
      <c r="AO271" s="771"/>
      <c r="AP271" s="771"/>
      <c r="AQ271" s="771"/>
      <c r="AR271" s="771"/>
      <c r="AS271" s="112"/>
      <c r="AT271" s="83"/>
    </row>
    <row r="272" spans="2:46" ht="18" customHeight="1">
      <c r="B272" s="793"/>
      <c r="C272" s="794"/>
      <c r="D272" s="794"/>
      <c r="E272" s="794"/>
      <c r="F272" s="794"/>
      <c r="G272" s="794"/>
      <c r="H272" s="794"/>
      <c r="I272" s="795"/>
      <c r="J272" s="793"/>
      <c r="K272" s="794"/>
      <c r="L272" s="794"/>
      <c r="M272" s="794"/>
      <c r="N272" s="797"/>
      <c r="O272" s="113">
        <f>'報告書（事業主控）'!O272</f>
        <v>0</v>
      </c>
      <c r="P272" s="114" t="s">
        <v>45</v>
      </c>
      <c r="Q272" s="113">
        <f>'報告書（事業主控）'!Q272</f>
        <v>0</v>
      </c>
      <c r="R272" s="114" t="s">
        <v>46</v>
      </c>
      <c r="S272" s="113">
        <f>'報告書（事業主控）'!S272</f>
        <v>0</v>
      </c>
      <c r="T272" s="799" t="s">
        <v>48</v>
      </c>
      <c r="U272" s="799"/>
      <c r="V272" s="774">
        <f>'報告書（事業主控）'!V272</f>
        <v>0</v>
      </c>
      <c r="W272" s="775"/>
      <c r="X272" s="775"/>
      <c r="Y272" s="775"/>
      <c r="Z272" s="774">
        <f>'報告書（事業主控）'!Z272</f>
        <v>0</v>
      </c>
      <c r="AA272" s="775"/>
      <c r="AB272" s="775"/>
      <c r="AC272" s="775"/>
      <c r="AD272" s="774">
        <f>'報告書（事業主控）'!AD272</f>
        <v>0</v>
      </c>
      <c r="AE272" s="775"/>
      <c r="AF272" s="775"/>
      <c r="AG272" s="775"/>
      <c r="AH272" s="774">
        <f>'報告書（事業主控）'!AH272</f>
        <v>0</v>
      </c>
      <c r="AI272" s="775"/>
      <c r="AJ272" s="775"/>
      <c r="AK272" s="776"/>
      <c r="AL272" s="479">
        <f>'報告書（事業主控）'!AL272</f>
        <v>0</v>
      </c>
      <c r="AM272" s="773"/>
      <c r="AN272" s="767">
        <f>'報告書（事業主控）'!AN272</f>
        <v>0</v>
      </c>
      <c r="AO272" s="768"/>
      <c r="AP272" s="768"/>
      <c r="AQ272" s="768"/>
      <c r="AR272" s="768"/>
      <c r="AS272" s="73"/>
      <c r="AT272" s="83"/>
    </row>
    <row r="273" spans="2:46" ht="18" customHeight="1">
      <c r="B273" s="790">
        <f>'報告書（事業主控）'!B273</f>
        <v>0</v>
      </c>
      <c r="C273" s="791"/>
      <c r="D273" s="791"/>
      <c r="E273" s="791"/>
      <c r="F273" s="791"/>
      <c r="G273" s="791"/>
      <c r="H273" s="791"/>
      <c r="I273" s="792"/>
      <c r="J273" s="790">
        <f>'報告書（事業主控）'!J273</f>
        <v>0</v>
      </c>
      <c r="K273" s="791"/>
      <c r="L273" s="791"/>
      <c r="M273" s="791"/>
      <c r="N273" s="796"/>
      <c r="O273" s="108">
        <f>'報告書（事業主控）'!O273</f>
        <v>0</v>
      </c>
      <c r="P273" s="90" t="s">
        <v>45</v>
      </c>
      <c r="Q273" s="108">
        <f>'報告書（事業主控）'!Q273</f>
        <v>0</v>
      </c>
      <c r="R273" s="90" t="s">
        <v>46</v>
      </c>
      <c r="S273" s="108">
        <f>'報告書（事業主控）'!S273</f>
        <v>0</v>
      </c>
      <c r="T273" s="798" t="s">
        <v>47</v>
      </c>
      <c r="U273" s="798"/>
      <c r="V273" s="800">
        <f>'報告書（事業主控）'!V273</f>
        <v>0</v>
      </c>
      <c r="W273" s="801"/>
      <c r="X273" s="801"/>
      <c r="Y273" s="95"/>
      <c r="Z273" s="68"/>
      <c r="AA273" s="111"/>
      <c r="AB273" s="111"/>
      <c r="AC273" s="95"/>
      <c r="AD273" s="68"/>
      <c r="AE273" s="111"/>
      <c r="AF273" s="111"/>
      <c r="AG273" s="95"/>
      <c r="AH273" s="770">
        <f>'報告書（事業主控）'!AH273</f>
        <v>0</v>
      </c>
      <c r="AI273" s="771"/>
      <c r="AJ273" s="771"/>
      <c r="AK273" s="772"/>
      <c r="AL273" s="68"/>
      <c r="AM273" s="69"/>
      <c r="AN273" s="770">
        <f>'報告書（事業主控）'!AN273</f>
        <v>0</v>
      </c>
      <c r="AO273" s="771"/>
      <c r="AP273" s="771"/>
      <c r="AQ273" s="771"/>
      <c r="AR273" s="771"/>
      <c r="AS273" s="112"/>
      <c r="AT273" s="83"/>
    </row>
    <row r="274" spans="2:46" ht="18" customHeight="1">
      <c r="B274" s="793"/>
      <c r="C274" s="794"/>
      <c r="D274" s="794"/>
      <c r="E274" s="794"/>
      <c r="F274" s="794"/>
      <c r="G274" s="794"/>
      <c r="H274" s="794"/>
      <c r="I274" s="795"/>
      <c r="J274" s="793"/>
      <c r="K274" s="794"/>
      <c r="L274" s="794"/>
      <c r="M274" s="794"/>
      <c r="N274" s="797"/>
      <c r="O274" s="113">
        <f>'報告書（事業主控）'!O274</f>
        <v>0</v>
      </c>
      <c r="P274" s="114" t="s">
        <v>45</v>
      </c>
      <c r="Q274" s="113">
        <f>'報告書（事業主控）'!Q274</f>
        <v>0</v>
      </c>
      <c r="R274" s="114" t="s">
        <v>46</v>
      </c>
      <c r="S274" s="113">
        <f>'報告書（事業主控）'!S274</f>
        <v>0</v>
      </c>
      <c r="T274" s="799" t="s">
        <v>48</v>
      </c>
      <c r="U274" s="799"/>
      <c r="V274" s="774">
        <f>'報告書（事業主控）'!V274</f>
        <v>0</v>
      </c>
      <c r="W274" s="775"/>
      <c r="X274" s="775"/>
      <c r="Y274" s="775"/>
      <c r="Z274" s="774">
        <f>'報告書（事業主控）'!Z274</f>
        <v>0</v>
      </c>
      <c r="AA274" s="775"/>
      <c r="AB274" s="775"/>
      <c r="AC274" s="775"/>
      <c r="AD274" s="774">
        <f>'報告書（事業主控）'!AD274</f>
        <v>0</v>
      </c>
      <c r="AE274" s="775"/>
      <c r="AF274" s="775"/>
      <c r="AG274" s="775"/>
      <c r="AH274" s="774">
        <f>'報告書（事業主控）'!AH274</f>
        <v>0</v>
      </c>
      <c r="AI274" s="775"/>
      <c r="AJ274" s="775"/>
      <c r="AK274" s="776"/>
      <c r="AL274" s="479">
        <f>'報告書（事業主控）'!AL274</f>
        <v>0</v>
      </c>
      <c r="AM274" s="773"/>
      <c r="AN274" s="767">
        <f>'報告書（事業主控）'!AN274</f>
        <v>0</v>
      </c>
      <c r="AO274" s="768"/>
      <c r="AP274" s="768"/>
      <c r="AQ274" s="768"/>
      <c r="AR274" s="768"/>
      <c r="AS274" s="73"/>
      <c r="AT274" s="83"/>
    </row>
    <row r="275" spans="2:46" ht="18" customHeight="1">
      <c r="B275" s="790">
        <f>'報告書（事業主控）'!B275</f>
        <v>0</v>
      </c>
      <c r="C275" s="791"/>
      <c r="D275" s="791"/>
      <c r="E275" s="791"/>
      <c r="F275" s="791"/>
      <c r="G275" s="791"/>
      <c r="H275" s="791"/>
      <c r="I275" s="792"/>
      <c r="J275" s="790">
        <f>'報告書（事業主控）'!J275</f>
        <v>0</v>
      </c>
      <c r="K275" s="791"/>
      <c r="L275" s="791"/>
      <c r="M275" s="791"/>
      <c r="N275" s="796"/>
      <c r="O275" s="108">
        <f>'報告書（事業主控）'!O275</f>
        <v>0</v>
      </c>
      <c r="P275" s="90" t="s">
        <v>45</v>
      </c>
      <c r="Q275" s="108">
        <f>'報告書（事業主控）'!Q275</f>
        <v>0</v>
      </c>
      <c r="R275" s="90" t="s">
        <v>46</v>
      </c>
      <c r="S275" s="108">
        <f>'報告書（事業主控）'!S275</f>
        <v>0</v>
      </c>
      <c r="T275" s="798" t="s">
        <v>47</v>
      </c>
      <c r="U275" s="798"/>
      <c r="V275" s="800">
        <f>'報告書（事業主控）'!V275</f>
        <v>0</v>
      </c>
      <c r="W275" s="801"/>
      <c r="X275" s="801"/>
      <c r="Y275" s="95"/>
      <c r="Z275" s="68"/>
      <c r="AA275" s="111"/>
      <c r="AB275" s="111"/>
      <c r="AC275" s="95"/>
      <c r="AD275" s="68"/>
      <c r="AE275" s="111"/>
      <c r="AF275" s="111"/>
      <c r="AG275" s="95"/>
      <c r="AH275" s="770">
        <f>'報告書（事業主控）'!AH275</f>
        <v>0</v>
      </c>
      <c r="AI275" s="771"/>
      <c r="AJ275" s="771"/>
      <c r="AK275" s="772"/>
      <c r="AL275" s="68"/>
      <c r="AM275" s="69"/>
      <c r="AN275" s="770">
        <f>'報告書（事業主控）'!AN275</f>
        <v>0</v>
      </c>
      <c r="AO275" s="771"/>
      <c r="AP275" s="771"/>
      <c r="AQ275" s="771"/>
      <c r="AR275" s="771"/>
      <c r="AS275" s="112"/>
      <c r="AT275" s="83"/>
    </row>
    <row r="276" spans="2:46" ht="18" customHeight="1">
      <c r="B276" s="793"/>
      <c r="C276" s="794"/>
      <c r="D276" s="794"/>
      <c r="E276" s="794"/>
      <c r="F276" s="794"/>
      <c r="G276" s="794"/>
      <c r="H276" s="794"/>
      <c r="I276" s="795"/>
      <c r="J276" s="793"/>
      <c r="K276" s="794"/>
      <c r="L276" s="794"/>
      <c r="M276" s="794"/>
      <c r="N276" s="797"/>
      <c r="O276" s="113">
        <f>'報告書（事業主控）'!O276</f>
        <v>0</v>
      </c>
      <c r="P276" s="114" t="s">
        <v>45</v>
      </c>
      <c r="Q276" s="113">
        <f>'報告書（事業主控）'!Q276</f>
        <v>0</v>
      </c>
      <c r="R276" s="114" t="s">
        <v>46</v>
      </c>
      <c r="S276" s="113">
        <f>'報告書（事業主控）'!S276</f>
        <v>0</v>
      </c>
      <c r="T276" s="799" t="s">
        <v>48</v>
      </c>
      <c r="U276" s="799"/>
      <c r="V276" s="774">
        <f>'報告書（事業主控）'!V276</f>
        <v>0</v>
      </c>
      <c r="W276" s="775"/>
      <c r="X276" s="775"/>
      <c r="Y276" s="775"/>
      <c r="Z276" s="774">
        <f>'報告書（事業主控）'!Z276</f>
        <v>0</v>
      </c>
      <c r="AA276" s="775"/>
      <c r="AB276" s="775"/>
      <c r="AC276" s="775"/>
      <c r="AD276" s="774">
        <f>'報告書（事業主控）'!AD276</f>
        <v>0</v>
      </c>
      <c r="AE276" s="775"/>
      <c r="AF276" s="775"/>
      <c r="AG276" s="775"/>
      <c r="AH276" s="774">
        <f>'報告書（事業主控）'!AH276</f>
        <v>0</v>
      </c>
      <c r="AI276" s="775"/>
      <c r="AJ276" s="775"/>
      <c r="AK276" s="776"/>
      <c r="AL276" s="479">
        <f>'報告書（事業主控）'!AL276</f>
        <v>0</v>
      </c>
      <c r="AM276" s="773"/>
      <c r="AN276" s="767">
        <f>'報告書（事業主控）'!AN276</f>
        <v>0</v>
      </c>
      <c r="AO276" s="768"/>
      <c r="AP276" s="768"/>
      <c r="AQ276" s="768"/>
      <c r="AR276" s="768"/>
      <c r="AS276" s="73"/>
      <c r="AT276" s="83"/>
    </row>
    <row r="277" spans="2:46" ht="18" customHeight="1">
      <c r="B277" s="790">
        <f>'報告書（事業主控）'!B277</f>
        <v>0</v>
      </c>
      <c r="C277" s="791"/>
      <c r="D277" s="791"/>
      <c r="E277" s="791"/>
      <c r="F277" s="791"/>
      <c r="G277" s="791"/>
      <c r="H277" s="791"/>
      <c r="I277" s="792"/>
      <c r="J277" s="790">
        <f>'報告書（事業主控）'!J277</f>
        <v>0</v>
      </c>
      <c r="K277" s="791"/>
      <c r="L277" s="791"/>
      <c r="M277" s="791"/>
      <c r="N277" s="796"/>
      <c r="O277" s="108">
        <f>'報告書（事業主控）'!O277</f>
        <v>0</v>
      </c>
      <c r="P277" s="90" t="s">
        <v>45</v>
      </c>
      <c r="Q277" s="108">
        <f>'報告書（事業主控）'!Q277</f>
        <v>0</v>
      </c>
      <c r="R277" s="90" t="s">
        <v>46</v>
      </c>
      <c r="S277" s="108">
        <f>'報告書（事業主控）'!S277</f>
        <v>0</v>
      </c>
      <c r="T277" s="798" t="s">
        <v>47</v>
      </c>
      <c r="U277" s="798"/>
      <c r="V277" s="800">
        <f>'報告書（事業主控）'!V277</f>
        <v>0</v>
      </c>
      <c r="W277" s="801"/>
      <c r="X277" s="801"/>
      <c r="Y277" s="95"/>
      <c r="Z277" s="68"/>
      <c r="AA277" s="111"/>
      <c r="AB277" s="111"/>
      <c r="AC277" s="95"/>
      <c r="AD277" s="68"/>
      <c r="AE277" s="111"/>
      <c r="AF277" s="111"/>
      <c r="AG277" s="95"/>
      <c r="AH277" s="770">
        <f>'報告書（事業主控）'!AH277</f>
        <v>0</v>
      </c>
      <c r="AI277" s="771"/>
      <c r="AJ277" s="771"/>
      <c r="AK277" s="772"/>
      <c r="AL277" s="68"/>
      <c r="AM277" s="69"/>
      <c r="AN277" s="770">
        <f>'報告書（事業主控）'!AN277</f>
        <v>0</v>
      </c>
      <c r="AO277" s="771"/>
      <c r="AP277" s="771"/>
      <c r="AQ277" s="771"/>
      <c r="AR277" s="771"/>
      <c r="AS277" s="112"/>
      <c r="AT277" s="83"/>
    </row>
    <row r="278" spans="2:46" ht="18" customHeight="1">
      <c r="B278" s="793"/>
      <c r="C278" s="794"/>
      <c r="D278" s="794"/>
      <c r="E278" s="794"/>
      <c r="F278" s="794"/>
      <c r="G278" s="794"/>
      <c r="H278" s="794"/>
      <c r="I278" s="795"/>
      <c r="J278" s="793"/>
      <c r="K278" s="794"/>
      <c r="L278" s="794"/>
      <c r="M278" s="794"/>
      <c r="N278" s="797"/>
      <c r="O278" s="113">
        <f>'報告書（事業主控）'!O278</f>
        <v>0</v>
      </c>
      <c r="P278" s="114" t="s">
        <v>45</v>
      </c>
      <c r="Q278" s="113">
        <f>'報告書（事業主控）'!Q278</f>
        <v>0</v>
      </c>
      <c r="R278" s="114" t="s">
        <v>46</v>
      </c>
      <c r="S278" s="113">
        <f>'報告書（事業主控）'!S278</f>
        <v>0</v>
      </c>
      <c r="T278" s="799" t="s">
        <v>48</v>
      </c>
      <c r="U278" s="799"/>
      <c r="V278" s="774">
        <f>'報告書（事業主控）'!V278</f>
        <v>0</v>
      </c>
      <c r="W278" s="775"/>
      <c r="X278" s="775"/>
      <c r="Y278" s="775"/>
      <c r="Z278" s="774">
        <f>'報告書（事業主控）'!Z278</f>
        <v>0</v>
      </c>
      <c r="AA278" s="775"/>
      <c r="AB278" s="775"/>
      <c r="AC278" s="775"/>
      <c r="AD278" s="774">
        <f>'報告書（事業主控）'!AD278</f>
        <v>0</v>
      </c>
      <c r="AE278" s="775"/>
      <c r="AF278" s="775"/>
      <c r="AG278" s="775"/>
      <c r="AH278" s="774">
        <f>'報告書（事業主控）'!AH278</f>
        <v>0</v>
      </c>
      <c r="AI278" s="775"/>
      <c r="AJ278" s="775"/>
      <c r="AK278" s="776"/>
      <c r="AL278" s="479">
        <f>'報告書（事業主控）'!AL278</f>
        <v>0</v>
      </c>
      <c r="AM278" s="773"/>
      <c r="AN278" s="767">
        <f>'報告書（事業主控）'!AN278</f>
        <v>0</v>
      </c>
      <c r="AO278" s="768"/>
      <c r="AP278" s="768"/>
      <c r="AQ278" s="768"/>
      <c r="AR278" s="768"/>
      <c r="AS278" s="73"/>
      <c r="AT278" s="83"/>
    </row>
    <row r="279" spans="2:46" ht="18" customHeight="1">
      <c r="B279" s="790">
        <f>'報告書（事業主控）'!B279</f>
        <v>0</v>
      </c>
      <c r="C279" s="791"/>
      <c r="D279" s="791"/>
      <c r="E279" s="791"/>
      <c r="F279" s="791"/>
      <c r="G279" s="791"/>
      <c r="H279" s="791"/>
      <c r="I279" s="792"/>
      <c r="J279" s="790">
        <f>'報告書（事業主控）'!J279</f>
        <v>0</v>
      </c>
      <c r="K279" s="791"/>
      <c r="L279" s="791"/>
      <c r="M279" s="791"/>
      <c r="N279" s="796"/>
      <c r="O279" s="108">
        <f>'報告書（事業主控）'!O279</f>
        <v>0</v>
      </c>
      <c r="P279" s="90" t="s">
        <v>45</v>
      </c>
      <c r="Q279" s="108">
        <f>'報告書（事業主控）'!Q279</f>
        <v>0</v>
      </c>
      <c r="R279" s="90" t="s">
        <v>46</v>
      </c>
      <c r="S279" s="108">
        <f>'報告書（事業主控）'!S279</f>
        <v>0</v>
      </c>
      <c r="T279" s="798" t="s">
        <v>47</v>
      </c>
      <c r="U279" s="798"/>
      <c r="V279" s="800">
        <f>'報告書（事業主控）'!V279</f>
        <v>0</v>
      </c>
      <c r="W279" s="801"/>
      <c r="X279" s="801"/>
      <c r="Y279" s="95"/>
      <c r="Z279" s="68"/>
      <c r="AA279" s="111"/>
      <c r="AB279" s="111"/>
      <c r="AC279" s="95"/>
      <c r="AD279" s="68"/>
      <c r="AE279" s="111"/>
      <c r="AF279" s="111"/>
      <c r="AG279" s="95"/>
      <c r="AH279" s="770">
        <f>'報告書（事業主控）'!AH279</f>
        <v>0</v>
      </c>
      <c r="AI279" s="771"/>
      <c r="AJ279" s="771"/>
      <c r="AK279" s="772"/>
      <c r="AL279" s="68"/>
      <c r="AM279" s="69"/>
      <c r="AN279" s="770">
        <f>'報告書（事業主控）'!AN279</f>
        <v>0</v>
      </c>
      <c r="AO279" s="771"/>
      <c r="AP279" s="771"/>
      <c r="AQ279" s="771"/>
      <c r="AR279" s="771"/>
      <c r="AS279" s="112"/>
      <c r="AT279" s="83"/>
    </row>
    <row r="280" spans="2:46" ht="18" customHeight="1">
      <c r="B280" s="793"/>
      <c r="C280" s="794"/>
      <c r="D280" s="794"/>
      <c r="E280" s="794"/>
      <c r="F280" s="794"/>
      <c r="G280" s="794"/>
      <c r="H280" s="794"/>
      <c r="I280" s="795"/>
      <c r="J280" s="793"/>
      <c r="K280" s="794"/>
      <c r="L280" s="794"/>
      <c r="M280" s="794"/>
      <c r="N280" s="797"/>
      <c r="O280" s="113">
        <f>'報告書（事業主控）'!O280</f>
        <v>0</v>
      </c>
      <c r="P280" s="114" t="s">
        <v>45</v>
      </c>
      <c r="Q280" s="113">
        <f>'報告書（事業主控）'!Q280</f>
        <v>0</v>
      </c>
      <c r="R280" s="114" t="s">
        <v>46</v>
      </c>
      <c r="S280" s="113">
        <f>'報告書（事業主控）'!S280</f>
        <v>0</v>
      </c>
      <c r="T280" s="799" t="s">
        <v>48</v>
      </c>
      <c r="U280" s="799"/>
      <c r="V280" s="774">
        <f>'報告書（事業主控）'!V280</f>
        <v>0</v>
      </c>
      <c r="W280" s="775"/>
      <c r="X280" s="775"/>
      <c r="Y280" s="775"/>
      <c r="Z280" s="774">
        <f>'報告書（事業主控）'!Z280</f>
        <v>0</v>
      </c>
      <c r="AA280" s="775"/>
      <c r="AB280" s="775"/>
      <c r="AC280" s="775"/>
      <c r="AD280" s="774">
        <f>'報告書（事業主控）'!AD280</f>
        <v>0</v>
      </c>
      <c r="AE280" s="775"/>
      <c r="AF280" s="775"/>
      <c r="AG280" s="775"/>
      <c r="AH280" s="774">
        <f>'報告書（事業主控）'!AH280</f>
        <v>0</v>
      </c>
      <c r="AI280" s="775"/>
      <c r="AJ280" s="775"/>
      <c r="AK280" s="776"/>
      <c r="AL280" s="479">
        <f>'報告書（事業主控）'!AL280</f>
        <v>0</v>
      </c>
      <c r="AM280" s="773"/>
      <c r="AN280" s="767">
        <f>'報告書（事業主控）'!AN280</f>
        <v>0</v>
      </c>
      <c r="AO280" s="768"/>
      <c r="AP280" s="768"/>
      <c r="AQ280" s="768"/>
      <c r="AR280" s="768"/>
      <c r="AS280" s="73"/>
      <c r="AT280" s="83"/>
    </row>
    <row r="281" spans="2:46" ht="18" customHeight="1">
      <c r="B281" s="790">
        <f>'報告書（事業主控）'!B281</f>
        <v>0</v>
      </c>
      <c r="C281" s="791"/>
      <c r="D281" s="791"/>
      <c r="E281" s="791"/>
      <c r="F281" s="791"/>
      <c r="G281" s="791"/>
      <c r="H281" s="791"/>
      <c r="I281" s="792"/>
      <c r="J281" s="790">
        <f>'報告書（事業主控）'!J281</f>
        <v>0</v>
      </c>
      <c r="K281" s="791"/>
      <c r="L281" s="791"/>
      <c r="M281" s="791"/>
      <c r="N281" s="796"/>
      <c r="O281" s="108">
        <f>'報告書（事業主控）'!O281</f>
        <v>0</v>
      </c>
      <c r="P281" s="90" t="s">
        <v>45</v>
      </c>
      <c r="Q281" s="108">
        <f>'報告書（事業主控）'!Q281</f>
        <v>0</v>
      </c>
      <c r="R281" s="90" t="s">
        <v>46</v>
      </c>
      <c r="S281" s="108">
        <f>'報告書（事業主控）'!S281</f>
        <v>0</v>
      </c>
      <c r="T281" s="798" t="s">
        <v>47</v>
      </c>
      <c r="U281" s="798"/>
      <c r="V281" s="800">
        <f>'報告書（事業主控）'!V281</f>
        <v>0</v>
      </c>
      <c r="W281" s="801"/>
      <c r="X281" s="801"/>
      <c r="Y281" s="95"/>
      <c r="Z281" s="68"/>
      <c r="AA281" s="111"/>
      <c r="AB281" s="111"/>
      <c r="AC281" s="95"/>
      <c r="AD281" s="68"/>
      <c r="AE281" s="111"/>
      <c r="AF281" s="111"/>
      <c r="AG281" s="95"/>
      <c r="AH281" s="770">
        <f>'報告書（事業主控）'!AH281</f>
        <v>0</v>
      </c>
      <c r="AI281" s="771"/>
      <c r="AJ281" s="771"/>
      <c r="AK281" s="772"/>
      <c r="AL281" s="68"/>
      <c r="AM281" s="69"/>
      <c r="AN281" s="770">
        <f>'報告書（事業主控）'!AN281</f>
        <v>0</v>
      </c>
      <c r="AO281" s="771"/>
      <c r="AP281" s="771"/>
      <c r="AQ281" s="771"/>
      <c r="AR281" s="771"/>
      <c r="AS281" s="112"/>
      <c r="AT281" s="83"/>
    </row>
    <row r="282" spans="2:46" ht="18" customHeight="1">
      <c r="B282" s="793"/>
      <c r="C282" s="794"/>
      <c r="D282" s="794"/>
      <c r="E282" s="794"/>
      <c r="F282" s="794"/>
      <c r="G282" s="794"/>
      <c r="H282" s="794"/>
      <c r="I282" s="795"/>
      <c r="J282" s="793"/>
      <c r="K282" s="794"/>
      <c r="L282" s="794"/>
      <c r="M282" s="794"/>
      <c r="N282" s="797"/>
      <c r="O282" s="113">
        <f>'報告書（事業主控）'!O282</f>
        <v>0</v>
      </c>
      <c r="P282" s="114" t="s">
        <v>45</v>
      </c>
      <c r="Q282" s="113">
        <f>'報告書（事業主控）'!Q282</f>
        <v>0</v>
      </c>
      <c r="R282" s="114" t="s">
        <v>46</v>
      </c>
      <c r="S282" s="113">
        <f>'報告書（事業主控）'!S282</f>
        <v>0</v>
      </c>
      <c r="T282" s="799" t="s">
        <v>48</v>
      </c>
      <c r="U282" s="799"/>
      <c r="V282" s="774">
        <f>'報告書（事業主控）'!V282</f>
        <v>0</v>
      </c>
      <c r="W282" s="775"/>
      <c r="X282" s="775"/>
      <c r="Y282" s="775"/>
      <c r="Z282" s="774">
        <f>'報告書（事業主控）'!Z282</f>
        <v>0</v>
      </c>
      <c r="AA282" s="775"/>
      <c r="AB282" s="775"/>
      <c r="AC282" s="775"/>
      <c r="AD282" s="774">
        <f>'報告書（事業主控）'!AD282</f>
        <v>0</v>
      </c>
      <c r="AE282" s="775"/>
      <c r="AF282" s="775"/>
      <c r="AG282" s="775"/>
      <c r="AH282" s="774">
        <f>'報告書（事業主控）'!AH282</f>
        <v>0</v>
      </c>
      <c r="AI282" s="775"/>
      <c r="AJ282" s="775"/>
      <c r="AK282" s="776"/>
      <c r="AL282" s="479">
        <f>'報告書（事業主控）'!AL282</f>
        <v>0</v>
      </c>
      <c r="AM282" s="773"/>
      <c r="AN282" s="767">
        <f>'報告書（事業主控）'!AN282</f>
        <v>0</v>
      </c>
      <c r="AO282" s="768"/>
      <c r="AP282" s="768"/>
      <c r="AQ282" s="768"/>
      <c r="AR282" s="768"/>
      <c r="AS282" s="73"/>
      <c r="AT282" s="83"/>
    </row>
    <row r="283" spans="2:46" ht="18" customHeight="1">
      <c r="B283" s="501" t="s">
        <v>113</v>
      </c>
      <c r="C283" s="502"/>
      <c r="D283" s="502"/>
      <c r="E283" s="503"/>
      <c r="F283" s="781">
        <f>'報告書（事業主控）'!F283</f>
        <v>0</v>
      </c>
      <c r="G283" s="782"/>
      <c r="H283" s="782"/>
      <c r="I283" s="782"/>
      <c r="J283" s="782"/>
      <c r="K283" s="782"/>
      <c r="L283" s="782"/>
      <c r="M283" s="782"/>
      <c r="N283" s="783"/>
      <c r="O283" s="875" t="s">
        <v>60</v>
      </c>
      <c r="P283" s="876"/>
      <c r="Q283" s="876"/>
      <c r="R283" s="876"/>
      <c r="S283" s="876"/>
      <c r="T283" s="876"/>
      <c r="U283" s="877"/>
      <c r="V283" s="770">
        <f>'報告書（事業主控）'!V283</f>
        <v>0</v>
      </c>
      <c r="W283" s="771"/>
      <c r="X283" s="771"/>
      <c r="Y283" s="772"/>
      <c r="Z283" s="68"/>
      <c r="AA283" s="111"/>
      <c r="AB283" s="111"/>
      <c r="AC283" s="95"/>
      <c r="AD283" s="68"/>
      <c r="AE283" s="111"/>
      <c r="AF283" s="111"/>
      <c r="AG283" s="95"/>
      <c r="AH283" s="770">
        <f>'報告書（事業主控）'!AH283</f>
        <v>0</v>
      </c>
      <c r="AI283" s="771"/>
      <c r="AJ283" s="771"/>
      <c r="AK283" s="772"/>
      <c r="AL283" s="68"/>
      <c r="AM283" s="69"/>
      <c r="AN283" s="770">
        <f>'報告書（事業主控）'!AN283</f>
        <v>0</v>
      </c>
      <c r="AO283" s="771"/>
      <c r="AP283" s="771"/>
      <c r="AQ283" s="771"/>
      <c r="AR283" s="771"/>
      <c r="AS283" s="112"/>
      <c r="AT283" s="83"/>
    </row>
    <row r="284" spans="2:46" ht="18" customHeight="1">
      <c r="B284" s="504"/>
      <c r="C284" s="505"/>
      <c r="D284" s="505"/>
      <c r="E284" s="506"/>
      <c r="F284" s="784"/>
      <c r="G284" s="785"/>
      <c r="H284" s="785"/>
      <c r="I284" s="785"/>
      <c r="J284" s="785"/>
      <c r="K284" s="785"/>
      <c r="L284" s="785"/>
      <c r="M284" s="785"/>
      <c r="N284" s="786"/>
      <c r="O284" s="878"/>
      <c r="P284" s="879"/>
      <c r="Q284" s="879"/>
      <c r="R284" s="879"/>
      <c r="S284" s="879"/>
      <c r="T284" s="879"/>
      <c r="U284" s="880"/>
      <c r="V284" s="471">
        <f>'報告書（事業主控）'!V284</f>
        <v>0</v>
      </c>
      <c r="W284" s="723"/>
      <c r="X284" s="723"/>
      <c r="Y284" s="726"/>
      <c r="Z284" s="471">
        <f>'報告書（事業主控）'!Z284</f>
        <v>0</v>
      </c>
      <c r="AA284" s="724"/>
      <c r="AB284" s="724"/>
      <c r="AC284" s="725"/>
      <c r="AD284" s="471">
        <f>'報告書（事業主控）'!AD284</f>
        <v>0</v>
      </c>
      <c r="AE284" s="724"/>
      <c r="AF284" s="724"/>
      <c r="AG284" s="725"/>
      <c r="AH284" s="471">
        <f>'報告書（事業主控）'!AH284</f>
        <v>0</v>
      </c>
      <c r="AI284" s="472"/>
      <c r="AJ284" s="472"/>
      <c r="AK284" s="472"/>
      <c r="AL284" s="309"/>
      <c r="AM284" s="310"/>
      <c r="AN284" s="471">
        <f>'報告書（事業主控）'!AN284</f>
        <v>0</v>
      </c>
      <c r="AO284" s="723"/>
      <c r="AP284" s="723"/>
      <c r="AQ284" s="723"/>
      <c r="AR284" s="723"/>
      <c r="AS284" s="299"/>
      <c r="AT284" s="83"/>
    </row>
    <row r="285" spans="2:46" ht="18" customHeight="1">
      <c r="B285" s="507"/>
      <c r="C285" s="508"/>
      <c r="D285" s="508"/>
      <c r="E285" s="509"/>
      <c r="F285" s="787"/>
      <c r="G285" s="788"/>
      <c r="H285" s="788"/>
      <c r="I285" s="788"/>
      <c r="J285" s="788"/>
      <c r="K285" s="788"/>
      <c r="L285" s="788"/>
      <c r="M285" s="788"/>
      <c r="N285" s="789"/>
      <c r="O285" s="881"/>
      <c r="P285" s="882"/>
      <c r="Q285" s="882"/>
      <c r="R285" s="882"/>
      <c r="S285" s="882"/>
      <c r="T285" s="882"/>
      <c r="U285" s="883"/>
      <c r="V285" s="767">
        <f>'報告書（事業主控）'!V285</f>
        <v>0</v>
      </c>
      <c r="W285" s="768"/>
      <c r="X285" s="768"/>
      <c r="Y285" s="769"/>
      <c r="Z285" s="767">
        <f>'報告書（事業主控）'!Z285</f>
        <v>0</v>
      </c>
      <c r="AA285" s="768"/>
      <c r="AB285" s="768"/>
      <c r="AC285" s="769"/>
      <c r="AD285" s="767">
        <f>'報告書（事業主控）'!AD285</f>
        <v>0</v>
      </c>
      <c r="AE285" s="768"/>
      <c r="AF285" s="768"/>
      <c r="AG285" s="769"/>
      <c r="AH285" s="767">
        <f>'報告書（事業主控）'!AH285</f>
        <v>0</v>
      </c>
      <c r="AI285" s="768"/>
      <c r="AJ285" s="768"/>
      <c r="AK285" s="769"/>
      <c r="AL285" s="72"/>
      <c r="AM285" s="73"/>
      <c r="AN285" s="767">
        <f>'報告書（事業主控）'!AN285</f>
        <v>0</v>
      </c>
      <c r="AO285" s="768"/>
      <c r="AP285" s="768"/>
      <c r="AQ285" s="768"/>
      <c r="AR285" s="768"/>
      <c r="AS285" s="73"/>
      <c r="AT285" s="83"/>
    </row>
    <row r="286" spans="2:46" ht="18" customHeight="1">
      <c r="AN286" s="766">
        <f>'報告書（事業主控）'!AN286</f>
        <v>0</v>
      </c>
      <c r="AO286" s="766"/>
      <c r="AP286" s="766"/>
      <c r="AQ286" s="766"/>
      <c r="AR286" s="766"/>
      <c r="AS286" s="83"/>
      <c r="AT286" s="83"/>
    </row>
    <row r="287" spans="2:46" ht="31.5" customHeight="1">
      <c r="AN287" s="130"/>
      <c r="AO287" s="130"/>
      <c r="AP287" s="130"/>
      <c r="AQ287" s="130"/>
      <c r="AR287" s="130"/>
      <c r="AS287" s="83"/>
      <c r="AT287" s="83"/>
    </row>
    <row r="288" spans="2:46" ht="7.5" customHeight="1">
      <c r="X288" s="82"/>
      <c r="Y288" s="82"/>
      <c r="Z288" s="83"/>
      <c r="AA288" s="83"/>
      <c r="AB288" s="83"/>
      <c r="AC288" s="83"/>
      <c r="AD288" s="83"/>
      <c r="AE288" s="83"/>
      <c r="AF288" s="83"/>
      <c r="AG288" s="83"/>
      <c r="AH288" s="83"/>
      <c r="AI288" s="83"/>
      <c r="AJ288" s="83"/>
      <c r="AK288" s="83"/>
      <c r="AL288" s="83"/>
      <c r="AM288" s="83"/>
      <c r="AN288" s="83"/>
      <c r="AO288" s="83"/>
      <c r="AP288" s="83"/>
      <c r="AQ288" s="83"/>
      <c r="AR288" s="83"/>
      <c r="AS288" s="83"/>
    </row>
    <row r="289" spans="2:46" ht="10.5" customHeight="1">
      <c r="X289" s="82"/>
      <c r="Y289" s="82"/>
      <c r="Z289" s="83"/>
      <c r="AA289" s="83"/>
      <c r="AB289" s="83"/>
      <c r="AC289" s="83"/>
      <c r="AD289" s="83"/>
      <c r="AE289" s="83"/>
      <c r="AF289" s="83"/>
      <c r="AG289" s="83"/>
      <c r="AH289" s="83"/>
      <c r="AI289" s="83"/>
      <c r="AJ289" s="83"/>
      <c r="AK289" s="83"/>
      <c r="AL289" s="83"/>
      <c r="AM289" s="83"/>
      <c r="AN289" s="83"/>
      <c r="AO289" s="83"/>
      <c r="AP289" s="83"/>
      <c r="AQ289" s="83"/>
      <c r="AR289" s="83"/>
      <c r="AS289" s="83"/>
    </row>
    <row r="290" spans="2:46" ht="5.25" customHeight="1">
      <c r="X290" s="82"/>
      <c r="Y290" s="82"/>
      <c r="Z290" s="83"/>
      <c r="AA290" s="83"/>
      <c r="AB290" s="83"/>
      <c r="AC290" s="83"/>
      <c r="AD290" s="83"/>
      <c r="AE290" s="83"/>
      <c r="AF290" s="83"/>
      <c r="AG290" s="83"/>
      <c r="AH290" s="83"/>
      <c r="AI290" s="83"/>
      <c r="AJ290" s="83"/>
      <c r="AK290" s="83"/>
      <c r="AL290" s="83"/>
      <c r="AM290" s="83"/>
      <c r="AN290" s="83"/>
      <c r="AO290" s="83"/>
      <c r="AP290" s="83"/>
      <c r="AQ290" s="83"/>
      <c r="AR290" s="83"/>
      <c r="AS290" s="83"/>
    </row>
    <row r="291" spans="2:46" ht="5.25" customHeight="1">
      <c r="X291" s="82"/>
      <c r="Y291" s="82"/>
      <c r="Z291" s="83"/>
      <c r="AA291" s="83"/>
      <c r="AB291" s="83"/>
      <c r="AC291" s="83"/>
      <c r="AD291" s="83"/>
      <c r="AE291" s="83"/>
      <c r="AF291" s="83"/>
      <c r="AG291" s="83"/>
      <c r="AH291" s="83"/>
      <c r="AI291" s="83"/>
      <c r="AJ291" s="83"/>
      <c r="AK291" s="83"/>
      <c r="AL291" s="83"/>
      <c r="AM291" s="83"/>
      <c r="AN291" s="83"/>
      <c r="AO291" s="83"/>
      <c r="AP291" s="83"/>
      <c r="AQ291" s="83"/>
      <c r="AR291" s="83"/>
      <c r="AS291" s="83"/>
    </row>
    <row r="292" spans="2:46" ht="5.25" customHeight="1">
      <c r="X292" s="82"/>
      <c r="Y292" s="82"/>
      <c r="Z292" s="83"/>
      <c r="AA292" s="83"/>
      <c r="AB292" s="83"/>
      <c r="AC292" s="83"/>
      <c r="AD292" s="83"/>
      <c r="AE292" s="83"/>
      <c r="AF292" s="83"/>
      <c r="AG292" s="83"/>
      <c r="AH292" s="83"/>
      <c r="AI292" s="83"/>
      <c r="AJ292" s="83"/>
      <c r="AK292" s="83"/>
      <c r="AL292" s="83"/>
      <c r="AM292" s="83"/>
      <c r="AN292" s="83"/>
      <c r="AO292" s="83"/>
      <c r="AP292" s="83"/>
      <c r="AQ292" s="83"/>
      <c r="AR292" s="83"/>
      <c r="AS292" s="83"/>
    </row>
    <row r="293" spans="2:46" ht="5.25" customHeight="1">
      <c r="X293" s="82"/>
      <c r="Y293" s="82"/>
      <c r="Z293" s="83"/>
      <c r="AA293" s="83"/>
      <c r="AB293" s="83"/>
      <c r="AC293" s="83"/>
      <c r="AD293" s="83"/>
      <c r="AE293" s="83"/>
      <c r="AF293" s="83"/>
      <c r="AG293" s="83"/>
      <c r="AH293" s="83"/>
      <c r="AI293" s="83"/>
      <c r="AJ293" s="83"/>
      <c r="AK293" s="83"/>
      <c r="AL293" s="83"/>
      <c r="AM293" s="83"/>
      <c r="AN293" s="83"/>
      <c r="AO293" s="83"/>
      <c r="AP293" s="83"/>
      <c r="AQ293" s="83"/>
      <c r="AR293" s="83"/>
      <c r="AS293" s="83"/>
    </row>
    <row r="294" spans="2:46" ht="17.25" customHeight="1">
      <c r="B294" s="84" t="s">
        <v>50</v>
      </c>
      <c r="L294" s="83"/>
      <c r="M294" s="83"/>
      <c r="N294" s="83"/>
      <c r="O294" s="83"/>
      <c r="P294" s="83"/>
      <c r="Q294" s="83"/>
      <c r="R294" s="83"/>
      <c r="S294" s="85"/>
      <c r="T294" s="85"/>
      <c r="U294" s="85"/>
      <c r="V294" s="85"/>
      <c r="W294" s="85"/>
      <c r="X294" s="83"/>
      <c r="Y294" s="83"/>
      <c r="Z294" s="83"/>
      <c r="AA294" s="83"/>
      <c r="AB294" s="83"/>
      <c r="AC294" s="83"/>
      <c r="AL294" s="86"/>
      <c r="AM294" s="86"/>
      <c r="AN294" s="86"/>
      <c r="AO294" s="86"/>
    </row>
    <row r="295" spans="2:46" ht="12.75" customHeight="1">
      <c r="L295" s="83"/>
      <c r="M295" s="87"/>
      <c r="N295" s="87"/>
      <c r="O295" s="87"/>
      <c r="P295" s="87"/>
      <c r="Q295" s="87"/>
      <c r="R295" s="87"/>
      <c r="S295" s="87"/>
      <c r="T295" s="88"/>
      <c r="U295" s="88"/>
      <c r="V295" s="88"/>
      <c r="W295" s="88"/>
      <c r="X295" s="88"/>
      <c r="Y295" s="88"/>
      <c r="Z295" s="88"/>
      <c r="AA295" s="87"/>
      <c r="AB295" s="87"/>
      <c r="AC295" s="87"/>
      <c r="AL295" s="86"/>
      <c r="AM295" s="947" t="s">
        <v>303</v>
      </c>
      <c r="AN295" s="948"/>
      <c r="AO295" s="948"/>
      <c r="AP295" s="949"/>
    </row>
    <row r="296" spans="2:46" ht="12.75" customHeight="1">
      <c r="L296" s="83"/>
      <c r="M296" s="87"/>
      <c r="N296" s="87"/>
      <c r="O296" s="87"/>
      <c r="P296" s="87"/>
      <c r="Q296" s="87"/>
      <c r="R296" s="87"/>
      <c r="S296" s="87"/>
      <c r="T296" s="88"/>
      <c r="U296" s="88"/>
      <c r="V296" s="88"/>
      <c r="W296" s="88"/>
      <c r="X296" s="88"/>
      <c r="Y296" s="88"/>
      <c r="Z296" s="88"/>
      <c r="AA296" s="87"/>
      <c r="AB296" s="87"/>
      <c r="AC296" s="87"/>
      <c r="AL296" s="86"/>
      <c r="AM296" s="950"/>
      <c r="AN296" s="951"/>
      <c r="AO296" s="951"/>
      <c r="AP296" s="952"/>
    </row>
    <row r="297" spans="2:46" ht="12.75" customHeight="1">
      <c r="L297" s="83"/>
      <c r="M297" s="87"/>
      <c r="N297" s="87"/>
      <c r="O297" s="87"/>
      <c r="P297" s="87"/>
      <c r="Q297" s="87"/>
      <c r="R297" s="87"/>
      <c r="S297" s="87"/>
      <c r="T297" s="87"/>
      <c r="U297" s="87"/>
      <c r="V297" s="87"/>
      <c r="W297" s="87"/>
      <c r="X297" s="87"/>
      <c r="Y297" s="87"/>
      <c r="Z297" s="87"/>
      <c r="AA297" s="87"/>
      <c r="AB297" s="87"/>
      <c r="AC297" s="87"/>
      <c r="AL297" s="86"/>
      <c r="AM297" s="86"/>
      <c r="AN297" s="355"/>
      <c r="AO297" s="355"/>
    </row>
    <row r="298" spans="2:46" ht="6" customHeight="1">
      <c r="L298" s="83"/>
      <c r="M298" s="87"/>
      <c r="N298" s="87"/>
      <c r="O298" s="87"/>
      <c r="P298" s="87"/>
      <c r="Q298" s="87"/>
      <c r="R298" s="87"/>
      <c r="S298" s="87"/>
      <c r="T298" s="87"/>
      <c r="U298" s="87"/>
      <c r="V298" s="87"/>
      <c r="W298" s="87"/>
      <c r="X298" s="87"/>
      <c r="Y298" s="87"/>
      <c r="Z298" s="87"/>
      <c r="AA298" s="87"/>
      <c r="AB298" s="87"/>
      <c r="AC298" s="87"/>
      <c r="AL298" s="86"/>
      <c r="AM298" s="86"/>
    </row>
    <row r="299" spans="2:46" ht="12.75" customHeight="1">
      <c r="B299" s="818" t="s">
        <v>2</v>
      </c>
      <c r="C299" s="819"/>
      <c r="D299" s="819"/>
      <c r="E299" s="819"/>
      <c r="F299" s="819"/>
      <c r="G299" s="819"/>
      <c r="H299" s="819"/>
      <c r="I299" s="819"/>
      <c r="J299" s="841" t="s">
        <v>10</v>
      </c>
      <c r="K299" s="841"/>
      <c r="L299" s="89" t="s">
        <v>3</v>
      </c>
      <c r="M299" s="841" t="s">
        <v>11</v>
      </c>
      <c r="N299" s="841"/>
      <c r="O299" s="847" t="s">
        <v>12</v>
      </c>
      <c r="P299" s="841"/>
      <c r="Q299" s="841"/>
      <c r="R299" s="841"/>
      <c r="S299" s="841"/>
      <c r="T299" s="841"/>
      <c r="U299" s="841" t="s">
        <v>13</v>
      </c>
      <c r="V299" s="841"/>
      <c r="W299" s="841"/>
      <c r="X299" s="83"/>
      <c r="Y299" s="83"/>
      <c r="Z299" s="83"/>
      <c r="AA299" s="83"/>
      <c r="AB299" s="83"/>
      <c r="AC299" s="83"/>
      <c r="AD299" s="90"/>
      <c r="AE299" s="90"/>
      <c r="AF299" s="90"/>
      <c r="AG299" s="90"/>
      <c r="AH299" s="90"/>
      <c r="AI299" s="90"/>
      <c r="AJ299" s="90"/>
      <c r="AK299" s="83"/>
      <c r="AL299" s="594">
        <f ca="1">$AL$9</f>
        <v>10</v>
      </c>
      <c r="AM299" s="595"/>
      <c r="AN299" s="600" t="s">
        <v>4</v>
      </c>
      <c r="AO299" s="600"/>
      <c r="AP299" s="595">
        <v>8</v>
      </c>
      <c r="AQ299" s="595"/>
      <c r="AR299" s="600" t="s">
        <v>5</v>
      </c>
      <c r="AS299" s="615"/>
      <c r="AT299" s="83"/>
    </row>
    <row r="300" spans="2:46" ht="13.5" customHeight="1">
      <c r="B300" s="819"/>
      <c r="C300" s="819"/>
      <c r="D300" s="819"/>
      <c r="E300" s="819"/>
      <c r="F300" s="819"/>
      <c r="G300" s="819"/>
      <c r="H300" s="819"/>
      <c r="I300" s="819"/>
      <c r="J300" s="609" t="str">
        <f>$J$10</f>
        <v>2</v>
      </c>
      <c r="K300" s="547" t="str">
        <f>$K$10</f>
        <v>5</v>
      </c>
      <c r="L300" s="611" t="str">
        <f>$L$10</f>
        <v>1</v>
      </c>
      <c r="M300" s="550" t="str">
        <f>$M$10</f>
        <v>0</v>
      </c>
      <c r="N300" s="547" t="str">
        <f>$N$10</f>
        <v>4</v>
      </c>
      <c r="O300" s="550" t="str">
        <f>$O$10</f>
        <v>9</v>
      </c>
      <c r="P300" s="544" t="str">
        <f>$P$10</f>
        <v>3</v>
      </c>
      <c r="Q300" s="544" t="str">
        <f>$Q$10</f>
        <v>7</v>
      </c>
      <c r="R300" s="544" t="str">
        <f>$R$10</f>
        <v>0</v>
      </c>
      <c r="S300" s="544" t="str">
        <f>$S$10</f>
        <v>2</v>
      </c>
      <c r="T300" s="547" t="str">
        <f>$T$10</f>
        <v>5</v>
      </c>
      <c r="U300" s="550">
        <f>$U$10</f>
        <v>0</v>
      </c>
      <c r="V300" s="544">
        <f>$V$10</f>
        <v>0</v>
      </c>
      <c r="W300" s="547">
        <f>$W$10</f>
        <v>0</v>
      </c>
      <c r="X300" s="83"/>
      <c r="Y300" s="83"/>
      <c r="Z300" s="83"/>
      <c r="AA300" s="83"/>
      <c r="AB300" s="83"/>
      <c r="AC300" s="83"/>
      <c r="AD300" s="90"/>
      <c r="AE300" s="90"/>
      <c r="AF300" s="90"/>
      <c r="AG300" s="90"/>
      <c r="AH300" s="90"/>
      <c r="AI300" s="90"/>
      <c r="AJ300" s="90"/>
      <c r="AK300" s="83"/>
      <c r="AL300" s="596"/>
      <c r="AM300" s="597"/>
      <c r="AN300" s="601"/>
      <c r="AO300" s="601"/>
      <c r="AP300" s="597"/>
      <c r="AQ300" s="597"/>
      <c r="AR300" s="601"/>
      <c r="AS300" s="616"/>
      <c r="AT300" s="83"/>
    </row>
    <row r="301" spans="2:46" ht="9" customHeight="1">
      <c r="B301" s="819"/>
      <c r="C301" s="819"/>
      <c r="D301" s="819"/>
      <c r="E301" s="819"/>
      <c r="F301" s="819"/>
      <c r="G301" s="819"/>
      <c r="H301" s="819"/>
      <c r="I301" s="819"/>
      <c r="J301" s="610"/>
      <c r="K301" s="548"/>
      <c r="L301" s="612"/>
      <c r="M301" s="551"/>
      <c r="N301" s="548"/>
      <c r="O301" s="551"/>
      <c r="P301" s="545"/>
      <c r="Q301" s="545"/>
      <c r="R301" s="545"/>
      <c r="S301" s="545"/>
      <c r="T301" s="548"/>
      <c r="U301" s="551"/>
      <c r="V301" s="545"/>
      <c r="W301" s="548"/>
      <c r="X301" s="83"/>
      <c r="Y301" s="83"/>
      <c r="Z301" s="83"/>
      <c r="AA301" s="83"/>
      <c r="AB301" s="83"/>
      <c r="AC301" s="83"/>
      <c r="AD301" s="90"/>
      <c r="AE301" s="90"/>
      <c r="AF301" s="90"/>
      <c r="AG301" s="90"/>
      <c r="AH301" s="90"/>
      <c r="AI301" s="90"/>
      <c r="AJ301" s="90"/>
      <c r="AK301" s="83"/>
      <c r="AL301" s="598"/>
      <c r="AM301" s="599"/>
      <c r="AN301" s="602"/>
      <c r="AO301" s="602"/>
      <c r="AP301" s="599"/>
      <c r="AQ301" s="599"/>
      <c r="AR301" s="602"/>
      <c r="AS301" s="617"/>
      <c r="AT301" s="83"/>
    </row>
    <row r="302" spans="2:46" ht="6" customHeight="1">
      <c r="B302" s="820"/>
      <c r="C302" s="820"/>
      <c r="D302" s="820"/>
      <c r="E302" s="820"/>
      <c r="F302" s="820"/>
      <c r="G302" s="820"/>
      <c r="H302" s="820"/>
      <c r="I302" s="820"/>
      <c r="J302" s="610"/>
      <c r="K302" s="549"/>
      <c r="L302" s="613"/>
      <c r="M302" s="552"/>
      <c r="N302" s="549"/>
      <c r="O302" s="552"/>
      <c r="P302" s="546"/>
      <c r="Q302" s="546"/>
      <c r="R302" s="546"/>
      <c r="S302" s="546"/>
      <c r="T302" s="549"/>
      <c r="U302" s="552"/>
      <c r="V302" s="546"/>
      <c r="W302" s="549"/>
      <c r="X302" s="83"/>
      <c r="Y302" s="83"/>
      <c r="Z302" s="83"/>
      <c r="AA302" s="83"/>
      <c r="AB302" s="83"/>
      <c r="AC302" s="83"/>
      <c r="AD302" s="83"/>
      <c r="AE302" s="83"/>
      <c r="AF302" s="83"/>
      <c r="AG302" s="83"/>
      <c r="AH302" s="83"/>
      <c r="AI302" s="83"/>
      <c r="AJ302" s="83"/>
      <c r="AK302" s="83"/>
      <c r="AT302" s="83"/>
    </row>
    <row r="303" spans="2:46" ht="15" customHeight="1">
      <c r="B303" s="802" t="s">
        <v>51</v>
      </c>
      <c r="C303" s="803"/>
      <c r="D303" s="803"/>
      <c r="E303" s="803"/>
      <c r="F303" s="803"/>
      <c r="G303" s="803"/>
      <c r="H303" s="803"/>
      <c r="I303" s="804"/>
      <c r="J303" s="802" t="s">
        <v>6</v>
      </c>
      <c r="K303" s="803"/>
      <c r="L303" s="803"/>
      <c r="M303" s="803"/>
      <c r="N303" s="811"/>
      <c r="O303" s="814" t="s">
        <v>52</v>
      </c>
      <c r="P303" s="803"/>
      <c r="Q303" s="803"/>
      <c r="R303" s="803"/>
      <c r="S303" s="803"/>
      <c r="T303" s="803"/>
      <c r="U303" s="804"/>
      <c r="V303" s="91" t="s">
        <v>53</v>
      </c>
      <c r="W303" s="92"/>
      <c r="X303" s="92"/>
      <c r="Y303" s="817" t="s">
        <v>54</v>
      </c>
      <c r="Z303" s="817"/>
      <c r="AA303" s="817"/>
      <c r="AB303" s="817"/>
      <c r="AC303" s="817"/>
      <c r="AD303" s="817"/>
      <c r="AE303" s="817"/>
      <c r="AF303" s="817"/>
      <c r="AG303" s="817"/>
      <c r="AH303" s="817"/>
      <c r="AI303" s="92"/>
      <c r="AJ303" s="92"/>
      <c r="AK303" s="93"/>
      <c r="AL303" s="554" t="s">
        <v>55</v>
      </c>
      <c r="AM303" s="554"/>
      <c r="AN303" s="867" t="s">
        <v>59</v>
      </c>
      <c r="AO303" s="867"/>
      <c r="AP303" s="867"/>
      <c r="AQ303" s="867"/>
      <c r="AR303" s="867"/>
      <c r="AS303" s="868"/>
      <c r="AT303" s="83"/>
    </row>
    <row r="304" spans="2:46" ht="13.5" customHeight="1">
      <c r="B304" s="805"/>
      <c r="C304" s="806"/>
      <c r="D304" s="806"/>
      <c r="E304" s="806"/>
      <c r="F304" s="806"/>
      <c r="G304" s="806"/>
      <c r="H304" s="806"/>
      <c r="I304" s="807"/>
      <c r="J304" s="805"/>
      <c r="K304" s="806"/>
      <c r="L304" s="806"/>
      <c r="M304" s="806"/>
      <c r="N304" s="812"/>
      <c r="O304" s="815"/>
      <c r="P304" s="806"/>
      <c r="Q304" s="806"/>
      <c r="R304" s="806"/>
      <c r="S304" s="806"/>
      <c r="T304" s="806"/>
      <c r="U304" s="807"/>
      <c r="V304" s="821" t="s">
        <v>7</v>
      </c>
      <c r="W304" s="822"/>
      <c r="X304" s="822"/>
      <c r="Y304" s="823"/>
      <c r="Z304" s="827" t="s">
        <v>16</v>
      </c>
      <c r="AA304" s="828"/>
      <c r="AB304" s="828"/>
      <c r="AC304" s="829"/>
      <c r="AD304" s="833" t="s">
        <v>17</v>
      </c>
      <c r="AE304" s="834"/>
      <c r="AF304" s="834"/>
      <c r="AG304" s="835"/>
      <c r="AH304" s="839" t="s">
        <v>114</v>
      </c>
      <c r="AI304" s="600"/>
      <c r="AJ304" s="600"/>
      <c r="AK304" s="615"/>
      <c r="AL304" s="777" t="s">
        <v>18</v>
      </c>
      <c r="AM304" s="778"/>
      <c r="AN304" s="848" t="s">
        <v>19</v>
      </c>
      <c r="AO304" s="849"/>
      <c r="AP304" s="849"/>
      <c r="AQ304" s="849"/>
      <c r="AR304" s="850"/>
      <c r="AS304" s="851"/>
      <c r="AT304" s="83"/>
    </row>
    <row r="305" spans="2:46" ht="13.5" customHeight="1">
      <c r="B305" s="897"/>
      <c r="C305" s="898"/>
      <c r="D305" s="898"/>
      <c r="E305" s="898"/>
      <c r="F305" s="898"/>
      <c r="G305" s="898"/>
      <c r="H305" s="898"/>
      <c r="I305" s="899"/>
      <c r="J305" s="897"/>
      <c r="K305" s="898"/>
      <c r="L305" s="898"/>
      <c r="M305" s="898"/>
      <c r="N305" s="900"/>
      <c r="O305" s="909"/>
      <c r="P305" s="898"/>
      <c r="Q305" s="898"/>
      <c r="R305" s="898"/>
      <c r="S305" s="898"/>
      <c r="T305" s="898"/>
      <c r="U305" s="899"/>
      <c r="V305" s="824"/>
      <c r="W305" s="825"/>
      <c r="X305" s="825"/>
      <c r="Y305" s="826"/>
      <c r="Z305" s="830"/>
      <c r="AA305" s="831"/>
      <c r="AB305" s="831"/>
      <c r="AC305" s="832"/>
      <c r="AD305" s="836"/>
      <c r="AE305" s="837"/>
      <c r="AF305" s="837"/>
      <c r="AG305" s="838"/>
      <c r="AH305" s="840"/>
      <c r="AI305" s="602"/>
      <c r="AJ305" s="602"/>
      <c r="AK305" s="617"/>
      <c r="AL305" s="779"/>
      <c r="AM305" s="780"/>
      <c r="AN305" s="888"/>
      <c r="AO305" s="888"/>
      <c r="AP305" s="888"/>
      <c r="AQ305" s="888"/>
      <c r="AR305" s="888"/>
      <c r="AS305" s="889"/>
      <c r="AT305" s="83"/>
    </row>
    <row r="306" spans="2:46" ht="18" customHeight="1">
      <c r="B306" s="842">
        <f>'報告書（事業主控）'!B306</f>
        <v>0</v>
      </c>
      <c r="C306" s="843"/>
      <c r="D306" s="843"/>
      <c r="E306" s="843"/>
      <c r="F306" s="843"/>
      <c r="G306" s="843"/>
      <c r="H306" s="843"/>
      <c r="I306" s="844"/>
      <c r="J306" s="842">
        <f>'報告書（事業主控）'!J306</f>
        <v>0</v>
      </c>
      <c r="K306" s="843"/>
      <c r="L306" s="843"/>
      <c r="M306" s="843"/>
      <c r="N306" s="845"/>
      <c r="O306" s="104">
        <f>'報告書（事業主控）'!O306</f>
        <v>0</v>
      </c>
      <c r="P306" s="105" t="s">
        <v>45</v>
      </c>
      <c r="Q306" s="104">
        <f>'報告書（事業主控）'!Q306</f>
        <v>0</v>
      </c>
      <c r="R306" s="105" t="s">
        <v>46</v>
      </c>
      <c r="S306" s="104">
        <f>'報告書（事業主控）'!S306</f>
        <v>0</v>
      </c>
      <c r="T306" s="846" t="s">
        <v>47</v>
      </c>
      <c r="U306" s="846"/>
      <c r="V306" s="800">
        <f>'報告書（事業主控）'!V306</f>
        <v>0</v>
      </c>
      <c r="W306" s="801"/>
      <c r="X306" s="801"/>
      <c r="Y306" s="94" t="s">
        <v>8</v>
      </c>
      <c r="Z306" s="68"/>
      <c r="AA306" s="111"/>
      <c r="AB306" s="111"/>
      <c r="AC306" s="94" t="s">
        <v>8</v>
      </c>
      <c r="AD306" s="68"/>
      <c r="AE306" s="111"/>
      <c r="AF306" s="111"/>
      <c r="AG306" s="107" t="s">
        <v>8</v>
      </c>
      <c r="AH306" s="852">
        <f>'報告書（事業主控）'!AH306</f>
        <v>0</v>
      </c>
      <c r="AI306" s="853"/>
      <c r="AJ306" s="853"/>
      <c r="AK306" s="854"/>
      <c r="AL306" s="68"/>
      <c r="AM306" s="69"/>
      <c r="AN306" s="770">
        <f>'報告書（事業主控）'!AN306</f>
        <v>0</v>
      </c>
      <c r="AO306" s="771"/>
      <c r="AP306" s="771"/>
      <c r="AQ306" s="771"/>
      <c r="AR306" s="771"/>
      <c r="AS306" s="107" t="s">
        <v>8</v>
      </c>
      <c r="AT306" s="83"/>
    </row>
    <row r="307" spans="2:46" ht="18" customHeight="1">
      <c r="B307" s="793"/>
      <c r="C307" s="794"/>
      <c r="D307" s="794"/>
      <c r="E307" s="794"/>
      <c r="F307" s="794"/>
      <c r="G307" s="794"/>
      <c r="H307" s="794"/>
      <c r="I307" s="795"/>
      <c r="J307" s="793"/>
      <c r="K307" s="794"/>
      <c r="L307" s="794"/>
      <c r="M307" s="794"/>
      <c r="N307" s="797"/>
      <c r="O307" s="113">
        <f>'報告書（事業主控）'!O307</f>
        <v>0</v>
      </c>
      <c r="P307" s="114" t="s">
        <v>45</v>
      </c>
      <c r="Q307" s="113">
        <f>'報告書（事業主控）'!Q307</f>
        <v>0</v>
      </c>
      <c r="R307" s="114" t="s">
        <v>46</v>
      </c>
      <c r="S307" s="113">
        <f>'報告書（事業主控）'!S307</f>
        <v>0</v>
      </c>
      <c r="T307" s="799" t="s">
        <v>48</v>
      </c>
      <c r="U307" s="799"/>
      <c r="V307" s="767">
        <f>'報告書（事業主控）'!V307</f>
        <v>0</v>
      </c>
      <c r="W307" s="768"/>
      <c r="X307" s="768"/>
      <c r="Y307" s="768"/>
      <c r="Z307" s="767">
        <f>'報告書（事業主控）'!Z307</f>
        <v>0</v>
      </c>
      <c r="AA307" s="768"/>
      <c r="AB307" s="768"/>
      <c r="AC307" s="768"/>
      <c r="AD307" s="767">
        <f>'報告書（事業主控）'!AD307</f>
        <v>0</v>
      </c>
      <c r="AE307" s="768"/>
      <c r="AF307" s="768"/>
      <c r="AG307" s="769"/>
      <c r="AH307" s="774">
        <f>'報告書（事業主控）'!AH307</f>
        <v>0</v>
      </c>
      <c r="AI307" s="775"/>
      <c r="AJ307" s="775"/>
      <c r="AK307" s="776"/>
      <c r="AL307" s="479">
        <f>'報告書（事業主控）'!AL307</f>
        <v>0</v>
      </c>
      <c r="AM307" s="773"/>
      <c r="AN307" s="767">
        <f>'報告書（事業主控）'!AN307</f>
        <v>0</v>
      </c>
      <c r="AO307" s="768"/>
      <c r="AP307" s="768"/>
      <c r="AQ307" s="768"/>
      <c r="AR307" s="768"/>
      <c r="AS307" s="73"/>
      <c r="AT307" s="83"/>
    </row>
    <row r="308" spans="2:46" ht="18" customHeight="1">
      <c r="B308" s="790">
        <f>'報告書（事業主控）'!B308</f>
        <v>0</v>
      </c>
      <c r="C308" s="791"/>
      <c r="D308" s="791"/>
      <c r="E308" s="791"/>
      <c r="F308" s="791"/>
      <c r="G308" s="791"/>
      <c r="H308" s="791"/>
      <c r="I308" s="792"/>
      <c r="J308" s="790">
        <f>'報告書（事業主控）'!J308</f>
        <v>0</v>
      </c>
      <c r="K308" s="791"/>
      <c r="L308" s="791"/>
      <c r="M308" s="791"/>
      <c r="N308" s="796"/>
      <c r="O308" s="108">
        <f>'報告書（事業主控）'!O308</f>
        <v>0</v>
      </c>
      <c r="P308" s="90" t="s">
        <v>45</v>
      </c>
      <c r="Q308" s="108">
        <f>'報告書（事業主控）'!Q308</f>
        <v>0</v>
      </c>
      <c r="R308" s="90" t="s">
        <v>46</v>
      </c>
      <c r="S308" s="108">
        <f>'報告書（事業主控）'!S308</f>
        <v>0</v>
      </c>
      <c r="T308" s="798" t="s">
        <v>47</v>
      </c>
      <c r="U308" s="798"/>
      <c r="V308" s="800">
        <f>'報告書（事業主控）'!V308</f>
        <v>0</v>
      </c>
      <c r="W308" s="801"/>
      <c r="X308" s="801"/>
      <c r="Y308" s="95"/>
      <c r="Z308" s="68"/>
      <c r="AA308" s="111"/>
      <c r="AB308" s="111"/>
      <c r="AC308" s="95"/>
      <c r="AD308" s="68"/>
      <c r="AE308" s="111"/>
      <c r="AF308" s="111"/>
      <c r="AG308" s="95"/>
      <c r="AH308" s="770">
        <f>'報告書（事業主控）'!AH308</f>
        <v>0</v>
      </c>
      <c r="AI308" s="771"/>
      <c r="AJ308" s="771"/>
      <c r="AK308" s="772"/>
      <c r="AL308" s="68"/>
      <c r="AM308" s="69"/>
      <c r="AN308" s="770">
        <f>'報告書（事業主控）'!AN308</f>
        <v>0</v>
      </c>
      <c r="AO308" s="771"/>
      <c r="AP308" s="771"/>
      <c r="AQ308" s="771"/>
      <c r="AR308" s="771"/>
      <c r="AS308" s="112"/>
      <c r="AT308" s="83"/>
    </row>
    <row r="309" spans="2:46" ht="18" customHeight="1">
      <c r="B309" s="793"/>
      <c r="C309" s="794"/>
      <c r="D309" s="794"/>
      <c r="E309" s="794"/>
      <c r="F309" s="794"/>
      <c r="G309" s="794"/>
      <c r="H309" s="794"/>
      <c r="I309" s="795"/>
      <c r="J309" s="793"/>
      <c r="K309" s="794"/>
      <c r="L309" s="794"/>
      <c r="M309" s="794"/>
      <c r="N309" s="797"/>
      <c r="O309" s="113">
        <f>'報告書（事業主控）'!O309</f>
        <v>0</v>
      </c>
      <c r="P309" s="114" t="s">
        <v>45</v>
      </c>
      <c r="Q309" s="113">
        <f>'報告書（事業主控）'!Q309</f>
        <v>0</v>
      </c>
      <c r="R309" s="114" t="s">
        <v>46</v>
      </c>
      <c r="S309" s="113">
        <f>'報告書（事業主控）'!S309</f>
        <v>0</v>
      </c>
      <c r="T309" s="799" t="s">
        <v>48</v>
      </c>
      <c r="U309" s="799"/>
      <c r="V309" s="774">
        <f>'報告書（事業主控）'!V309</f>
        <v>0</v>
      </c>
      <c r="W309" s="775"/>
      <c r="X309" s="775"/>
      <c r="Y309" s="775"/>
      <c r="Z309" s="774">
        <f>'報告書（事業主控）'!Z309</f>
        <v>0</v>
      </c>
      <c r="AA309" s="775"/>
      <c r="AB309" s="775"/>
      <c r="AC309" s="775"/>
      <c r="AD309" s="774">
        <f>'報告書（事業主控）'!AD309</f>
        <v>0</v>
      </c>
      <c r="AE309" s="775"/>
      <c r="AF309" s="775"/>
      <c r="AG309" s="775"/>
      <c r="AH309" s="774">
        <f>'報告書（事業主控）'!AH309</f>
        <v>0</v>
      </c>
      <c r="AI309" s="775"/>
      <c r="AJ309" s="775"/>
      <c r="AK309" s="776"/>
      <c r="AL309" s="479">
        <f>'報告書（事業主控）'!AL309</f>
        <v>0</v>
      </c>
      <c r="AM309" s="773"/>
      <c r="AN309" s="767">
        <f>'報告書（事業主控）'!AN309</f>
        <v>0</v>
      </c>
      <c r="AO309" s="768"/>
      <c r="AP309" s="768"/>
      <c r="AQ309" s="768"/>
      <c r="AR309" s="768"/>
      <c r="AS309" s="73"/>
      <c r="AT309" s="83"/>
    </row>
    <row r="310" spans="2:46" ht="18" customHeight="1">
      <c r="B310" s="790">
        <f>'報告書（事業主控）'!B310</f>
        <v>0</v>
      </c>
      <c r="C310" s="791"/>
      <c r="D310" s="791"/>
      <c r="E310" s="791"/>
      <c r="F310" s="791"/>
      <c r="G310" s="791"/>
      <c r="H310" s="791"/>
      <c r="I310" s="792"/>
      <c r="J310" s="790">
        <f>'報告書（事業主控）'!J310</f>
        <v>0</v>
      </c>
      <c r="K310" s="791"/>
      <c r="L310" s="791"/>
      <c r="M310" s="791"/>
      <c r="N310" s="796"/>
      <c r="O310" s="108">
        <f>'報告書（事業主控）'!O310</f>
        <v>0</v>
      </c>
      <c r="P310" s="90" t="s">
        <v>45</v>
      </c>
      <c r="Q310" s="108">
        <f>'報告書（事業主控）'!Q310</f>
        <v>0</v>
      </c>
      <c r="R310" s="90" t="s">
        <v>46</v>
      </c>
      <c r="S310" s="108">
        <f>'報告書（事業主控）'!S310</f>
        <v>0</v>
      </c>
      <c r="T310" s="798" t="s">
        <v>47</v>
      </c>
      <c r="U310" s="798"/>
      <c r="V310" s="800">
        <f>'報告書（事業主控）'!V310</f>
        <v>0</v>
      </c>
      <c r="W310" s="801"/>
      <c r="X310" s="801"/>
      <c r="Y310" s="95"/>
      <c r="Z310" s="68"/>
      <c r="AA310" s="111"/>
      <c r="AB310" s="111"/>
      <c r="AC310" s="95"/>
      <c r="AD310" s="68"/>
      <c r="AE310" s="111"/>
      <c r="AF310" s="111"/>
      <c r="AG310" s="95"/>
      <c r="AH310" s="770">
        <f>'報告書（事業主控）'!AH310</f>
        <v>0</v>
      </c>
      <c r="AI310" s="771"/>
      <c r="AJ310" s="771"/>
      <c r="AK310" s="772"/>
      <c r="AL310" s="68"/>
      <c r="AM310" s="69"/>
      <c r="AN310" s="770">
        <f>'報告書（事業主控）'!AN310</f>
        <v>0</v>
      </c>
      <c r="AO310" s="771"/>
      <c r="AP310" s="771"/>
      <c r="AQ310" s="771"/>
      <c r="AR310" s="771"/>
      <c r="AS310" s="112"/>
      <c r="AT310" s="83"/>
    </row>
    <row r="311" spans="2:46" ht="18" customHeight="1">
      <c r="B311" s="793"/>
      <c r="C311" s="794"/>
      <c r="D311" s="794"/>
      <c r="E311" s="794"/>
      <c r="F311" s="794"/>
      <c r="G311" s="794"/>
      <c r="H311" s="794"/>
      <c r="I311" s="795"/>
      <c r="J311" s="793"/>
      <c r="K311" s="794"/>
      <c r="L311" s="794"/>
      <c r="M311" s="794"/>
      <c r="N311" s="797"/>
      <c r="O311" s="113">
        <f>'報告書（事業主控）'!O311</f>
        <v>0</v>
      </c>
      <c r="P311" s="114" t="s">
        <v>45</v>
      </c>
      <c r="Q311" s="113">
        <f>'報告書（事業主控）'!Q311</f>
        <v>0</v>
      </c>
      <c r="R311" s="114" t="s">
        <v>46</v>
      </c>
      <c r="S311" s="113">
        <f>'報告書（事業主控）'!S311</f>
        <v>0</v>
      </c>
      <c r="T311" s="799" t="s">
        <v>48</v>
      </c>
      <c r="U311" s="799"/>
      <c r="V311" s="774">
        <f>'報告書（事業主控）'!V311</f>
        <v>0</v>
      </c>
      <c r="W311" s="775"/>
      <c r="X311" s="775"/>
      <c r="Y311" s="775"/>
      <c r="Z311" s="774">
        <f>'報告書（事業主控）'!Z311</f>
        <v>0</v>
      </c>
      <c r="AA311" s="775"/>
      <c r="AB311" s="775"/>
      <c r="AC311" s="775"/>
      <c r="AD311" s="774">
        <f>'報告書（事業主控）'!AD311</f>
        <v>0</v>
      </c>
      <c r="AE311" s="775"/>
      <c r="AF311" s="775"/>
      <c r="AG311" s="775"/>
      <c r="AH311" s="774">
        <f>'報告書（事業主控）'!AH311</f>
        <v>0</v>
      </c>
      <c r="AI311" s="775"/>
      <c r="AJ311" s="775"/>
      <c r="AK311" s="776"/>
      <c r="AL311" s="479">
        <f>'報告書（事業主控）'!AL311</f>
        <v>0</v>
      </c>
      <c r="AM311" s="773"/>
      <c r="AN311" s="767">
        <f>'報告書（事業主控）'!AN311</f>
        <v>0</v>
      </c>
      <c r="AO311" s="768"/>
      <c r="AP311" s="768"/>
      <c r="AQ311" s="768"/>
      <c r="AR311" s="768"/>
      <c r="AS311" s="73"/>
      <c r="AT311" s="83"/>
    </row>
    <row r="312" spans="2:46" ht="18" customHeight="1">
      <c r="B312" s="790">
        <f>'報告書（事業主控）'!B312</f>
        <v>0</v>
      </c>
      <c r="C312" s="791"/>
      <c r="D312" s="791"/>
      <c r="E312" s="791"/>
      <c r="F312" s="791"/>
      <c r="G312" s="791"/>
      <c r="H312" s="791"/>
      <c r="I312" s="792"/>
      <c r="J312" s="790">
        <f>'報告書（事業主控）'!J312</f>
        <v>0</v>
      </c>
      <c r="K312" s="791"/>
      <c r="L312" s="791"/>
      <c r="M312" s="791"/>
      <c r="N312" s="796"/>
      <c r="O312" s="108">
        <f>'報告書（事業主控）'!O312</f>
        <v>0</v>
      </c>
      <c r="P312" s="90" t="s">
        <v>45</v>
      </c>
      <c r="Q312" s="108">
        <f>'報告書（事業主控）'!Q312</f>
        <v>0</v>
      </c>
      <c r="R312" s="90" t="s">
        <v>46</v>
      </c>
      <c r="S312" s="108">
        <f>'報告書（事業主控）'!S312</f>
        <v>0</v>
      </c>
      <c r="T312" s="798" t="s">
        <v>47</v>
      </c>
      <c r="U312" s="798"/>
      <c r="V312" s="800">
        <f>'報告書（事業主控）'!V312</f>
        <v>0</v>
      </c>
      <c r="W312" s="801"/>
      <c r="X312" s="801"/>
      <c r="Y312" s="95"/>
      <c r="Z312" s="68"/>
      <c r="AA312" s="111"/>
      <c r="AB312" s="111"/>
      <c r="AC312" s="95"/>
      <c r="AD312" s="68"/>
      <c r="AE312" s="111"/>
      <c r="AF312" s="111"/>
      <c r="AG312" s="95"/>
      <c r="AH312" s="770">
        <f>'報告書（事業主控）'!AH312</f>
        <v>0</v>
      </c>
      <c r="AI312" s="771"/>
      <c r="AJ312" s="771"/>
      <c r="AK312" s="772"/>
      <c r="AL312" s="68"/>
      <c r="AM312" s="69"/>
      <c r="AN312" s="770">
        <f>'報告書（事業主控）'!AN312</f>
        <v>0</v>
      </c>
      <c r="AO312" s="771"/>
      <c r="AP312" s="771"/>
      <c r="AQ312" s="771"/>
      <c r="AR312" s="771"/>
      <c r="AS312" s="112"/>
      <c r="AT312" s="83"/>
    </row>
    <row r="313" spans="2:46" ht="18" customHeight="1">
      <c r="B313" s="793"/>
      <c r="C313" s="794"/>
      <c r="D313" s="794"/>
      <c r="E313" s="794"/>
      <c r="F313" s="794"/>
      <c r="G313" s="794"/>
      <c r="H313" s="794"/>
      <c r="I313" s="795"/>
      <c r="J313" s="793"/>
      <c r="K313" s="794"/>
      <c r="L313" s="794"/>
      <c r="M313" s="794"/>
      <c r="N313" s="797"/>
      <c r="O313" s="113">
        <f>'報告書（事業主控）'!O313</f>
        <v>0</v>
      </c>
      <c r="P313" s="114" t="s">
        <v>45</v>
      </c>
      <c r="Q313" s="113">
        <f>'報告書（事業主控）'!Q313</f>
        <v>0</v>
      </c>
      <c r="R313" s="114" t="s">
        <v>46</v>
      </c>
      <c r="S313" s="113">
        <f>'報告書（事業主控）'!S313</f>
        <v>0</v>
      </c>
      <c r="T313" s="799" t="s">
        <v>48</v>
      </c>
      <c r="U313" s="799"/>
      <c r="V313" s="774">
        <f>'報告書（事業主控）'!V313</f>
        <v>0</v>
      </c>
      <c r="W313" s="775"/>
      <c r="X313" s="775"/>
      <c r="Y313" s="775"/>
      <c r="Z313" s="774">
        <f>'報告書（事業主控）'!Z313</f>
        <v>0</v>
      </c>
      <c r="AA313" s="775"/>
      <c r="AB313" s="775"/>
      <c r="AC313" s="775"/>
      <c r="AD313" s="774">
        <f>'報告書（事業主控）'!AD313</f>
        <v>0</v>
      </c>
      <c r="AE313" s="775"/>
      <c r="AF313" s="775"/>
      <c r="AG313" s="775"/>
      <c r="AH313" s="774">
        <f>'報告書（事業主控）'!AH313</f>
        <v>0</v>
      </c>
      <c r="AI313" s="775"/>
      <c r="AJ313" s="775"/>
      <c r="AK313" s="776"/>
      <c r="AL313" s="479">
        <f>'報告書（事業主控）'!AL313</f>
        <v>0</v>
      </c>
      <c r="AM313" s="773"/>
      <c r="AN313" s="767">
        <f>'報告書（事業主控）'!AN313</f>
        <v>0</v>
      </c>
      <c r="AO313" s="768"/>
      <c r="AP313" s="768"/>
      <c r="AQ313" s="768"/>
      <c r="AR313" s="768"/>
      <c r="AS313" s="73"/>
      <c r="AT313" s="83"/>
    </row>
    <row r="314" spans="2:46" ht="18" customHeight="1">
      <c r="B314" s="790">
        <f>'報告書（事業主控）'!B314</f>
        <v>0</v>
      </c>
      <c r="C314" s="791"/>
      <c r="D314" s="791"/>
      <c r="E314" s="791"/>
      <c r="F314" s="791"/>
      <c r="G314" s="791"/>
      <c r="H314" s="791"/>
      <c r="I314" s="792"/>
      <c r="J314" s="790">
        <f>'報告書（事業主控）'!J314</f>
        <v>0</v>
      </c>
      <c r="K314" s="791"/>
      <c r="L314" s="791"/>
      <c r="M314" s="791"/>
      <c r="N314" s="796"/>
      <c r="O314" s="108">
        <f>'報告書（事業主控）'!O314</f>
        <v>0</v>
      </c>
      <c r="P314" s="90" t="s">
        <v>45</v>
      </c>
      <c r="Q314" s="108">
        <f>'報告書（事業主控）'!Q314</f>
        <v>0</v>
      </c>
      <c r="R314" s="90" t="s">
        <v>46</v>
      </c>
      <c r="S314" s="108">
        <f>'報告書（事業主控）'!S314</f>
        <v>0</v>
      </c>
      <c r="T314" s="798" t="s">
        <v>47</v>
      </c>
      <c r="U314" s="798"/>
      <c r="V314" s="800">
        <f>'報告書（事業主控）'!V314</f>
        <v>0</v>
      </c>
      <c r="W314" s="801"/>
      <c r="X314" s="801"/>
      <c r="Y314" s="95"/>
      <c r="Z314" s="68"/>
      <c r="AA314" s="111"/>
      <c r="AB314" s="111"/>
      <c r="AC314" s="95"/>
      <c r="AD314" s="68"/>
      <c r="AE314" s="111"/>
      <c r="AF314" s="111"/>
      <c r="AG314" s="95"/>
      <c r="AH314" s="770">
        <f>'報告書（事業主控）'!AH314</f>
        <v>0</v>
      </c>
      <c r="AI314" s="771"/>
      <c r="AJ314" s="771"/>
      <c r="AK314" s="772"/>
      <c r="AL314" s="68"/>
      <c r="AM314" s="69"/>
      <c r="AN314" s="770">
        <f>'報告書（事業主控）'!AN314</f>
        <v>0</v>
      </c>
      <c r="AO314" s="771"/>
      <c r="AP314" s="771"/>
      <c r="AQ314" s="771"/>
      <c r="AR314" s="771"/>
      <c r="AS314" s="112"/>
      <c r="AT314" s="83"/>
    </row>
    <row r="315" spans="2:46" ht="18" customHeight="1">
      <c r="B315" s="793"/>
      <c r="C315" s="794"/>
      <c r="D315" s="794"/>
      <c r="E315" s="794"/>
      <c r="F315" s="794"/>
      <c r="G315" s="794"/>
      <c r="H315" s="794"/>
      <c r="I315" s="795"/>
      <c r="J315" s="793"/>
      <c r="K315" s="794"/>
      <c r="L315" s="794"/>
      <c r="M315" s="794"/>
      <c r="N315" s="797"/>
      <c r="O315" s="113">
        <f>'報告書（事業主控）'!O315</f>
        <v>0</v>
      </c>
      <c r="P315" s="114" t="s">
        <v>45</v>
      </c>
      <c r="Q315" s="113">
        <f>'報告書（事業主控）'!Q315</f>
        <v>0</v>
      </c>
      <c r="R315" s="114" t="s">
        <v>46</v>
      </c>
      <c r="S315" s="113">
        <f>'報告書（事業主控）'!S315</f>
        <v>0</v>
      </c>
      <c r="T315" s="799" t="s">
        <v>48</v>
      </c>
      <c r="U315" s="799"/>
      <c r="V315" s="774">
        <f>'報告書（事業主控）'!V315</f>
        <v>0</v>
      </c>
      <c r="W315" s="775"/>
      <c r="X315" s="775"/>
      <c r="Y315" s="775"/>
      <c r="Z315" s="774">
        <f>'報告書（事業主控）'!Z315</f>
        <v>0</v>
      </c>
      <c r="AA315" s="775"/>
      <c r="AB315" s="775"/>
      <c r="AC315" s="775"/>
      <c r="AD315" s="774">
        <f>'報告書（事業主控）'!AD315</f>
        <v>0</v>
      </c>
      <c r="AE315" s="775"/>
      <c r="AF315" s="775"/>
      <c r="AG315" s="775"/>
      <c r="AH315" s="774">
        <f>'報告書（事業主控）'!AH315</f>
        <v>0</v>
      </c>
      <c r="AI315" s="775"/>
      <c r="AJ315" s="775"/>
      <c r="AK315" s="776"/>
      <c r="AL315" s="479">
        <f>'報告書（事業主控）'!AL315</f>
        <v>0</v>
      </c>
      <c r="AM315" s="773"/>
      <c r="AN315" s="767">
        <f>'報告書（事業主控）'!AN315</f>
        <v>0</v>
      </c>
      <c r="AO315" s="768"/>
      <c r="AP315" s="768"/>
      <c r="AQ315" s="768"/>
      <c r="AR315" s="768"/>
      <c r="AS315" s="73"/>
      <c r="AT315" s="83"/>
    </row>
    <row r="316" spans="2:46" ht="18" customHeight="1">
      <c r="B316" s="790">
        <f>'報告書（事業主控）'!B316</f>
        <v>0</v>
      </c>
      <c r="C316" s="791"/>
      <c r="D316" s="791"/>
      <c r="E316" s="791"/>
      <c r="F316" s="791"/>
      <c r="G316" s="791"/>
      <c r="H316" s="791"/>
      <c r="I316" s="792"/>
      <c r="J316" s="790">
        <f>'報告書（事業主控）'!J316</f>
        <v>0</v>
      </c>
      <c r="K316" s="791"/>
      <c r="L316" s="791"/>
      <c r="M316" s="791"/>
      <c r="N316" s="796"/>
      <c r="O316" s="108">
        <f>'報告書（事業主控）'!O316</f>
        <v>0</v>
      </c>
      <c r="P316" s="90" t="s">
        <v>45</v>
      </c>
      <c r="Q316" s="108">
        <f>'報告書（事業主控）'!Q316</f>
        <v>0</v>
      </c>
      <c r="R316" s="90" t="s">
        <v>46</v>
      </c>
      <c r="S316" s="108">
        <f>'報告書（事業主控）'!S316</f>
        <v>0</v>
      </c>
      <c r="T316" s="798" t="s">
        <v>47</v>
      </c>
      <c r="U316" s="798"/>
      <c r="V316" s="800">
        <f>'報告書（事業主控）'!V316</f>
        <v>0</v>
      </c>
      <c r="W316" s="801"/>
      <c r="X316" s="801"/>
      <c r="Y316" s="95"/>
      <c r="Z316" s="68"/>
      <c r="AA316" s="111"/>
      <c r="AB316" s="111"/>
      <c r="AC316" s="95"/>
      <c r="AD316" s="68"/>
      <c r="AE316" s="111"/>
      <c r="AF316" s="111"/>
      <c r="AG316" s="95"/>
      <c r="AH316" s="770">
        <f>'報告書（事業主控）'!AH316</f>
        <v>0</v>
      </c>
      <c r="AI316" s="771"/>
      <c r="AJ316" s="771"/>
      <c r="AK316" s="772"/>
      <c r="AL316" s="68"/>
      <c r="AM316" s="69"/>
      <c r="AN316" s="770">
        <f>'報告書（事業主控）'!AN316</f>
        <v>0</v>
      </c>
      <c r="AO316" s="771"/>
      <c r="AP316" s="771"/>
      <c r="AQ316" s="771"/>
      <c r="AR316" s="771"/>
      <c r="AS316" s="112"/>
      <c r="AT316" s="83"/>
    </row>
    <row r="317" spans="2:46" ht="18" customHeight="1">
      <c r="B317" s="793"/>
      <c r="C317" s="794"/>
      <c r="D317" s="794"/>
      <c r="E317" s="794"/>
      <c r="F317" s="794"/>
      <c r="G317" s="794"/>
      <c r="H317" s="794"/>
      <c r="I317" s="795"/>
      <c r="J317" s="793"/>
      <c r="K317" s="794"/>
      <c r="L317" s="794"/>
      <c r="M317" s="794"/>
      <c r="N317" s="797"/>
      <c r="O317" s="113">
        <f>'報告書（事業主控）'!O317</f>
        <v>0</v>
      </c>
      <c r="P317" s="114" t="s">
        <v>45</v>
      </c>
      <c r="Q317" s="113">
        <f>'報告書（事業主控）'!Q317</f>
        <v>0</v>
      </c>
      <c r="R317" s="114" t="s">
        <v>46</v>
      </c>
      <c r="S317" s="113">
        <f>'報告書（事業主控）'!S317</f>
        <v>0</v>
      </c>
      <c r="T317" s="799" t="s">
        <v>48</v>
      </c>
      <c r="U317" s="799"/>
      <c r="V317" s="774">
        <f>'報告書（事業主控）'!V317</f>
        <v>0</v>
      </c>
      <c r="W317" s="775"/>
      <c r="X317" s="775"/>
      <c r="Y317" s="775"/>
      <c r="Z317" s="774">
        <f>'報告書（事業主控）'!Z317</f>
        <v>0</v>
      </c>
      <c r="AA317" s="775"/>
      <c r="AB317" s="775"/>
      <c r="AC317" s="775"/>
      <c r="AD317" s="774">
        <f>'報告書（事業主控）'!AD317</f>
        <v>0</v>
      </c>
      <c r="AE317" s="775"/>
      <c r="AF317" s="775"/>
      <c r="AG317" s="775"/>
      <c r="AH317" s="774">
        <f>'報告書（事業主控）'!AH317</f>
        <v>0</v>
      </c>
      <c r="AI317" s="775"/>
      <c r="AJ317" s="775"/>
      <c r="AK317" s="776"/>
      <c r="AL317" s="479">
        <f>'報告書（事業主控）'!AL317</f>
        <v>0</v>
      </c>
      <c r="AM317" s="773"/>
      <c r="AN317" s="767">
        <f>'報告書（事業主控）'!AN317</f>
        <v>0</v>
      </c>
      <c r="AO317" s="768"/>
      <c r="AP317" s="768"/>
      <c r="AQ317" s="768"/>
      <c r="AR317" s="768"/>
      <c r="AS317" s="73"/>
      <c r="AT317" s="83"/>
    </row>
    <row r="318" spans="2:46" ht="18" customHeight="1">
      <c r="B318" s="790">
        <f>'報告書（事業主控）'!B318</f>
        <v>0</v>
      </c>
      <c r="C318" s="791"/>
      <c r="D318" s="791"/>
      <c r="E318" s="791"/>
      <c r="F318" s="791"/>
      <c r="G318" s="791"/>
      <c r="H318" s="791"/>
      <c r="I318" s="792"/>
      <c r="J318" s="790">
        <f>'報告書（事業主控）'!J318</f>
        <v>0</v>
      </c>
      <c r="K318" s="791"/>
      <c r="L318" s="791"/>
      <c r="M318" s="791"/>
      <c r="N318" s="796"/>
      <c r="O318" s="108">
        <f>'報告書（事業主控）'!O318</f>
        <v>0</v>
      </c>
      <c r="P318" s="90" t="s">
        <v>45</v>
      </c>
      <c r="Q318" s="108">
        <f>'報告書（事業主控）'!Q318</f>
        <v>0</v>
      </c>
      <c r="R318" s="90" t="s">
        <v>46</v>
      </c>
      <c r="S318" s="108">
        <f>'報告書（事業主控）'!S318</f>
        <v>0</v>
      </c>
      <c r="T318" s="798" t="s">
        <v>47</v>
      </c>
      <c r="U318" s="798"/>
      <c r="V318" s="800">
        <f>'報告書（事業主控）'!V318</f>
        <v>0</v>
      </c>
      <c r="W318" s="801"/>
      <c r="X318" s="801"/>
      <c r="Y318" s="95"/>
      <c r="Z318" s="68"/>
      <c r="AA318" s="111"/>
      <c r="AB318" s="111"/>
      <c r="AC318" s="95"/>
      <c r="AD318" s="68"/>
      <c r="AE318" s="111"/>
      <c r="AF318" s="111"/>
      <c r="AG318" s="95"/>
      <c r="AH318" s="770">
        <f>'報告書（事業主控）'!AH318</f>
        <v>0</v>
      </c>
      <c r="AI318" s="771"/>
      <c r="AJ318" s="771"/>
      <c r="AK318" s="772"/>
      <c r="AL318" s="68"/>
      <c r="AM318" s="69"/>
      <c r="AN318" s="770">
        <f>'報告書（事業主控）'!AN318</f>
        <v>0</v>
      </c>
      <c r="AO318" s="771"/>
      <c r="AP318" s="771"/>
      <c r="AQ318" s="771"/>
      <c r="AR318" s="771"/>
      <c r="AS318" s="112"/>
      <c r="AT318" s="83"/>
    </row>
    <row r="319" spans="2:46" ht="18" customHeight="1">
      <c r="B319" s="793"/>
      <c r="C319" s="794"/>
      <c r="D319" s="794"/>
      <c r="E319" s="794"/>
      <c r="F319" s="794"/>
      <c r="G319" s="794"/>
      <c r="H319" s="794"/>
      <c r="I319" s="795"/>
      <c r="J319" s="793"/>
      <c r="K319" s="794"/>
      <c r="L319" s="794"/>
      <c r="M319" s="794"/>
      <c r="N319" s="797"/>
      <c r="O319" s="113">
        <f>'報告書（事業主控）'!O319</f>
        <v>0</v>
      </c>
      <c r="P319" s="114" t="s">
        <v>45</v>
      </c>
      <c r="Q319" s="113">
        <f>'報告書（事業主控）'!Q319</f>
        <v>0</v>
      </c>
      <c r="R319" s="114" t="s">
        <v>46</v>
      </c>
      <c r="S319" s="113">
        <f>'報告書（事業主控）'!S319</f>
        <v>0</v>
      </c>
      <c r="T319" s="799" t="s">
        <v>48</v>
      </c>
      <c r="U319" s="799"/>
      <c r="V319" s="774">
        <f>'報告書（事業主控）'!V319</f>
        <v>0</v>
      </c>
      <c r="W319" s="775"/>
      <c r="X319" s="775"/>
      <c r="Y319" s="775"/>
      <c r="Z319" s="774">
        <f>'報告書（事業主控）'!Z319</f>
        <v>0</v>
      </c>
      <c r="AA319" s="775"/>
      <c r="AB319" s="775"/>
      <c r="AC319" s="775"/>
      <c r="AD319" s="774">
        <f>'報告書（事業主控）'!AD319</f>
        <v>0</v>
      </c>
      <c r="AE319" s="775"/>
      <c r="AF319" s="775"/>
      <c r="AG319" s="775"/>
      <c r="AH319" s="774">
        <f>'報告書（事業主控）'!AH319</f>
        <v>0</v>
      </c>
      <c r="AI319" s="775"/>
      <c r="AJ319" s="775"/>
      <c r="AK319" s="776"/>
      <c r="AL319" s="479">
        <f>'報告書（事業主控）'!AL319</f>
        <v>0</v>
      </c>
      <c r="AM319" s="773"/>
      <c r="AN319" s="767">
        <f>'報告書（事業主控）'!AN319</f>
        <v>0</v>
      </c>
      <c r="AO319" s="768"/>
      <c r="AP319" s="768"/>
      <c r="AQ319" s="768"/>
      <c r="AR319" s="768"/>
      <c r="AS319" s="73"/>
      <c r="AT319" s="83"/>
    </row>
    <row r="320" spans="2:46" ht="18" customHeight="1">
      <c r="B320" s="790">
        <f>'報告書（事業主控）'!B320</f>
        <v>0</v>
      </c>
      <c r="C320" s="791"/>
      <c r="D320" s="791"/>
      <c r="E320" s="791"/>
      <c r="F320" s="791"/>
      <c r="G320" s="791"/>
      <c r="H320" s="791"/>
      <c r="I320" s="792"/>
      <c r="J320" s="790">
        <f>'報告書（事業主控）'!J320</f>
        <v>0</v>
      </c>
      <c r="K320" s="791"/>
      <c r="L320" s="791"/>
      <c r="M320" s="791"/>
      <c r="N320" s="796"/>
      <c r="O320" s="108">
        <f>'報告書（事業主控）'!O320</f>
        <v>0</v>
      </c>
      <c r="P320" s="90" t="s">
        <v>45</v>
      </c>
      <c r="Q320" s="108">
        <f>'報告書（事業主控）'!Q320</f>
        <v>0</v>
      </c>
      <c r="R320" s="90" t="s">
        <v>46</v>
      </c>
      <c r="S320" s="108">
        <f>'報告書（事業主控）'!S320</f>
        <v>0</v>
      </c>
      <c r="T320" s="798" t="s">
        <v>47</v>
      </c>
      <c r="U320" s="798"/>
      <c r="V320" s="800">
        <f>'報告書（事業主控）'!V320</f>
        <v>0</v>
      </c>
      <c r="W320" s="801"/>
      <c r="X320" s="801"/>
      <c r="Y320" s="95"/>
      <c r="Z320" s="68"/>
      <c r="AA320" s="111"/>
      <c r="AB320" s="111"/>
      <c r="AC320" s="95"/>
      <c r="AD320" s="68"/>
      <c r="AE320" s="111"/>
      <c r="AF320" s="111"/>
      <c r="AG320" s="95"/>
      <c r="AH320" s="770">
        <f>'報告書（事業主控）'!AH320</f>
        <v>0</v>
      </c>
      <c r="AI320" s="771"/>
      <c r="AJ320" s="771"/>
      <c r="AK320" s="772"/>
      <c r="AL320" s="68"/>
      <c r="AM320" s="69"/>
      <c r="AN320" s="770">
        <f>'報告書（事業主控）'!AN320</f>
        <v>0</v>
      </c>
      <c r="AO320" s="771"/>
      <c r="AP320" s="771"/>
      <c r="AQ320" s="771"/>
      <c r="AR320" s="771"/>
      <c r="AS320" s="112"/>
      <c r="AT320" s="83"/>
    </row>
    <row r="321" spans="2:46" ht="18" customHeight="1">
      <c r="B321" s="793"/>
      <c r="C321" s="794"/>
      <c r="D321" s="794"/>
      <c r="E321" s="794"/>
      <c r="F321" s="794"/>
      <c r="G321" s="794"/>
      <c r="H321" s="794"/>
      <c r="I321" s="795"/>
      <c r="J321" s="793"/>
      <c r="K321" s="794"/>
      <c r="L321" s="794"/>
      <c r="M321" s="794"/>
      <c r="N321" s="797"/>
      <c r="O321" s="113">
        <f>'報告書（事業主控）'!O321</f>
        <v>0</v>
      </c>
      <c r="P321" s="114" t="s">
        <v>45</v>
      </c>
      <c r="Q321" s="113">
        <f>'報告書（事業主控）'!Q321</f>
        <v>0</v>
      </c>
      <c r="R321" s="114" t="s">
        <v>46</v>
      </c>
      <c r="S321" s="113">
        <f>'報告書（事業主控）'!S321</f>
        <v>0</v>
      </c>
      <c r="T321" s="799" t="s">
        <v>48</v>
      </c>
      <c r="U321" s="799"/>
      <c r="V321" s="774">
        <f>'報告書（事業主控）'!V321</f>
        <v>0</v>
      </c>
      <c r="W321" s="775"/>
      <c r="X321" s="775"/>
      <c r="Y321" s="775"/>
      <c r="Z321" s="774">
        <f>'報告書（事業主控）'!Z321</f>
        <v>0</v>
      </c>
      <c r="AA321" s="775"/>
      <c r="AB321" s="775"/>
      <c r="AC321" s="775"/>
      <c r="AD321" s="774">
        <f>'報告書（事業主控）'!AD321</f>
        <v>0</v>
      </c>
      <c r="AE321" s="775"/>
      <c r="AF321" s="775"/>
      <c r="AG321" s="775"/>
      <c r="AH321" s="774">
        <f>'報告書（事業主控）'!AH321</f>
        <v>0</v>
      </c>
      <c r="AI321" s="775"/>
      <c r="AJ321" s="775"/>
      <c r="AK321" s="776"/>
      <c r="AL321" s="479">
        <f>'報告書（事業主控）'!AL321</f>
        <v>0</v>
      </c>
      <c r="AM321" s="773"/>
      <c r="AN321" s="767">
        <f>'報告書（事業主控）'!AN321</f>
        <v>0</v>
      </c>
      <c r="AO321" s="768"/>
      <c r="AP321" s="768"/>
      <c r="AQ321" s="768"/>
      <c r="AR321" s="768"/>
      <c r="AS321" s="73"/>
      <c r="AT321" s="83"/>
    </row>
    <row r="322" spans="2:46" ht="18" customHeight="1">
      <c r="B322" s="790">
        <f>'報告書（事業主控）'!B322</f>
        <v>0</v>
      </c>
      <c r="C322" s="791"/>
      <c r="D322" s="791"/>
      <c r="E322" s="791"/>
      <c r="F322" s="791"/>
      <c r="G322" s="791"/>
      <c r="H322" s="791"/>
      <c r="I322" s="792"/>
      <c r="J322" s="790">
        <f>'報告書（事業主控）'!J322</f>
        <v>0</v>
      </c>
      <c r="K322" s="791"/>
      <c r="L322" s="791"/>
      <c r="M322" s="791"/>
      <c r="N322" s="796"/>
      <c r="O322" s="108">
        <f>'報告書（事業主控）'!O322</f>
        <v>0</v>
      </c>
      <c r="P322" s="90" t="s">
        <v>45</v>
      </c>
      <c r="Q322" s="108">
        <f>'報告書（事業主控）'!Q322</f>
        <v>0</v>
      </c>
      <c r="R322" s="90" t="s">
        <v>46</v>
      </c>
      <c r="S322" s="108">
        <f>'報告書（事業主控）'!S322</f>
        <v>0</v>
      </c>
      <c r="T322" s="798" t="s">
        <v>47</v>
      </c>
      <c r="U322" s="798"/>
      <c r="V322" s="800">
        <f>'報告書（事業主控）'!V322</f>
        <v>0</v>
      </c>
      <c r="W322" s="801"/>
      <c r="X322" s="801"/>
      <c r="Y322" s="95"/>
      <c r="Z322" s="68"/>
      <c r="AA322" s="111"/>
      <c r="AB322" s="111"/>
      <c r="AC322" s="95"/>
      <c r="AD322" s="68"/>
      <c r="AE322" s="111"/>
      <c r="AF322" s="111"/>
      <c r="AG322" s="95"/>
      <c r="AH322" s="770">
        <f>'報告書（事業主控）'!AH322</f>
        <v>0</v>
      </c>
      <c r="AI322" s="771"/>
      <c r="AJ322" s="771"/>
      <c r="AK322" s="772"/>
      <c r="AL322" s="68"/>
      <c r="AM322" s="69"/>
      <c r="AN322" s="770">
        <f>'報告書（事業主控）'!AN322</f>
        <v>0</v>
      </c>
      <c r="AO322" s="771"/>
      <c r="AP322" s="771"/>
      <c r="AQ322" s="771"/>
      <c r="AR322" s="771"/>
      <c r="AS322" s="112"/>
      <c r="AT322" s="83"/>
    </row>
    <row r="323" spans="2:46" ht="18" customHeight="1">
      <c r="B323" s="793"/>
      <c r="C323" s="794"/>
      <c r="D323" s="794"/>
      <c r="E323" s="794"/>
      <c r="F323" s="794"/>
      <c r="G323" s="794"/>
      <c r="H323" s="794"/>
      <c r="I323" s="795"/>
      <c r="J323" s="793"/>
      <c r="K323" s="794"/>
      <c r="L323" s="794"/>
      <c r="M323" s="794"/>
      <c r="N323" s="797"/>
      <c r="O323" s="113">
        <f>'報告書（事業主控）'!O323</f>
        <v>0</v>
      </c>
      <c r="P323" s="114" t="s">
        <v>45</v>
      </c>
      <c r="Q323" s="113">
        <f>'報告書（事業主控）'!Q323</f>
        <v>0</v>
      </c>
      <c r="R323" s="114" t="s">
        <v>46</v>
      </c>
      <c r="S323" s="113">
        <f>'報告書（事業主控）'!S323</f>
        <v>0</v>
      </c>
      <c r="T323" s="799" t="s">
        <v>48</v>
      </c>
      <c r="U323" s="799"/>
      <c r="V323" s="774">
        <f>'報告書（事業主控）'!V323</f>
        <v>0</v>
      </c>
      <c r="W323" s="775"/>
      <c r="X323" s="775"/>
      <c r="Y323" s="775"/>
      <c r="Z323" s="774">
        <f>'報告書（事業主控）'!Z323</f>
        <v>0</v>
      </c>
      <c r="AA323" s="775"/>
      <c r="AB323" s="775"/>
      <c r="AC323" s="775"/>
      <c r="AD323" s="774">
        <f>'報告書（事業主控）'!AD323</f>
        <v>0</v>
      </c>
      <c r="AE323" s="775"/>
      <c r="AF323" s="775"/>
      <c r="AG323" s="775"/>
      <c r="AH323" s="774">
        <f>'報告書（事業主控）'!AH323</f>
        <v>0</v>
      </c>
      <c r="AI323" s="775"/>
      <c r="AJ323" s="775"/>
      <c r="AK323" s="776"/>
      <c r="AL323" s="479">
        <f>'報告書（事業主控）'!AL323</f>
        <v>0</v>
      </c>
      <c r="AM323" s="773"/>
      <c r="AN323" s="767">
        <f>'報告書（事業主控）'!AN323</f>
        <v>0</v>
      </c>
      <c r="AO323" s="768"/>
      <c r="AP323" s="768"/>
      <c r="AQ323" s="768"/>
      <c r="AR323" s="768"/>
      <c r="AS323" s="73"/>
      <c r="AT323" s="83"/>
    </row>
    <row r="324" spans="2:46" ht="18" customHeight="1">
      <c r="B324" s="501" t="s">
        <v>113</v>
      </c>
      <c r="C324" s="502"/>
      <c r="D324" s="502"/>
      <c r="E324" s="503"/>
      <c r="F324" s="781">
        <f>'報告書（事業主控）'!F324</f>
        <v>0</v>
      </c>
      <c r="G324" s="782"/>
      <c r="H324" s="782"/>
      <c r="I324" s="782"/>
      <c r="J324" s="782"/>
      <c r="K324" s="782"/>
      <c r="L324" s="782"/>
      <c r="M324" s="782"/>
      <c r="N324" s="783"/>
      <c r="O324" s="875" t="s">
        <v>60</v>
      </c>
      <c r="P324" s="876"/>
      <c r="Q324" s="876"/>
      <c r="R324" s="876"/>
      <c r="S324" s="876"/>
      <c r="T324" s="876"/>
      <c r="U324" s="877"/>
      <c r="V324" s="770">
        <f>'報告書（事業主控）'!V324</f>
        <v>0</v>
      </c>
      <c r="W324" s="771"/>
      <c r="X324" s="771"/>
      <c r="Y324" s="772"/>
      <c r="Z324" s="68"/>
      <c r="AA324" s="111"/>
      <c r="AB324" s="111"/>
      <c r="AC324" s="95"/>
      <c r="AD324" s="68"/>
      <c r="AE324" s="111"/>
      <c r="AF324" s="111"/>
      <c r="AG324" s="95"/>
      <c r="AH324" s="770">
        <f>'報告書（事業主控）'!AH324</f>
        <v>0</v>
      </c>
      <c r="AI324" s="771"/>
      <c r="AJ324" s="771"/>
      <c r="AK324" s="772"/>
      <c r="AL324" s="68"/>
      <c r="AM324" s="69"/>
      <c r="AN324" s="770">
        <f>'報告書（事業主控）'!AN324</f>
        <v>0</v>
      </c>
      <c r="AO324" s="771"/>
      <c r="AP324" s="771"/>
      <c r="AQ324" s="771"/>
      <c r="AR324" s="771"/>
      <c r="AS324" s="112"/>
      <c r="AT324" s="83"/>
    </row>
    <row r="325" spans="2:46" ht="18" customHeight="1">
      <c r="B325" s="504"/>
      <c r="C325" s="505"/>
      <c r="D325" s="505"/>
      <c r="E325" s="506"/>
      <c r="F325" s="784"/>
      <c r="G325" s="785"/>
      <c r="H325" s="785"/>
      <c r="I325" s="785"/>
      <c r="J325" s="785"/>
      <c r="K325" s="785"/>
      <c r="L325" s="785"/>
      <c r="M325" s="785"/>
      <c r="N325" s="786"/>
      <c r="O325" s="878"/>
      <c r="P325" s="879"/>
      <c r="Q325" s="879"/>
      <c r="R325" s="879"/>
      <c r="S325" s="879"/>
      <c r="T325" s="879"/>
      <c r="U325" s="880"/>
      <c r="V325" s="471">
        <f>'報告書（事業主控）'!V325</f>
        <v>0</v>
      </c>
      <c r="W325" s="723"/>
      <c r="X325" s="723"/>
      <c r="Y325" s="726"/>
      <c r="Z325" s="471">
        <f>'報告書（事業主控）'!Z325</f>
        <v>0</v>
      </c>
      <c r="AA325" s="724"/>
      <c r="AB325" s="724"/>
      <c r="AC325" s="725"/>
      <c r="AD325" s="471">
        <f>'報告書（事業主控）'!AD325</f>
        <v>0</v>
      </c>
      <c r="AE325" s="724"/>
      <c r="AF325" s="724"/>
      <c r="AG325" s="725"/>
      <c r="AH325" s="471">
        <f>'報告書（事業主控）'!AH325</f>
        <v>0</v>
      </c>
      <c r="AI325" s="472"/>
      <c r="AJ325" s="472"/>
      <c r="AK325" s="472"/>
      <c r="AL325" s="309"/>
      <c r="AM325" s="310"/>
      <c r="AN325" s="471">
        <f>'報告書（事業主控）'!AN325</f>
        <v>0</v>
      </c>
      <c r="AO325" s="723"/>
      <c r="AP325" s="723"/>
      <c r="AQ325" s="723"/>
      <c r="AR325" s="723"/>
      <c r="AS325" s="299"/>
      <c r="AT325" s="83"/>
    </row>
    <row r="326" spans="2:46" ht="18" customHeight="1">
      <c r="B326" s="507"/>
      <c r="C326" s="508"/>
      <c r="D326" s="508"/>
      <c r="E326" s="509"/>
      <c r="F326" s="787"/>
      <c r="G326" s="788"/>
      <c r="H326" s="788"/>
      <c r="I326" s="788"/>
      <c r="J326" s="788"/>
      <c r="K326" s="788"/>
      <c r="L326" s="788"/>
      <c r="M326" s="788"/>
      <c r="N326" s="789"/>
      <c r="O326" s="881"/>
      <c r="P326" s="882"/>
      <c r="Q326" s="882"/>
      <c r="R326" s="882"/>
      <c r="S326" s="882"/>
      <c r="T326" s="882"/>
      <c r="U326" s="883"/>
      <c r="V326" s="767">
        <f>'報告書（事業主控）'!V326</f>
        <v>0</v>
      </c>
      <c r="W326" s="768"/>
      <c r="X326" s="768"/>
      <c r="Y326" s="769"/>
      <c r="Z326" s="767">
        <f>'報告書（事業主控）'!Z326</f>
        <v>0</v>
      </c>
      <c r="AA326" s="768"/>
      <c r="AB326" s="768"/>
      <c r="AC326" s="769"/>
      <c r="AD326" s="767">
        <f>'報告書（事業主控）'!AD326</f>
        <v>0</v>
      </c>
      <c r="AE326" s="768"/>
      <c r="AF326" s="768"/>
      <c r="AG326" s="769"/>
      <c r="AH326" s="767">
        <f>'報告書（事業主控）'!AH326</f>
        <v>0</v>
      </c>
      <c r="AI326" s="768"/>
      <c r="AJ326" s="768"/>
      <c r="AK326" s="769"/>
      <c r="AL326" s="72"/>
      <c r="AM326" s="73"/>
      <c r="AN326" s="767">
        <f>'報告書（事業主控）'!AN326</f>
        <v>0</v>
      </c>
      <c r="AO326" s="768"/>
      <c r="AP326" s="768"/>
      <c r="AQ326" s="768"/>
      <c r="AR326" s="768"/>
      <c r="AS326" s="73"/>
      <c r="AT326" s="83"/>
    </row>
    <row r="327" spans="2:46" ht="18" customHeight="1">
      <c r="AN327" s="766">
        <f>'報告書（事業主控）'!AN327</f>
        <v>0</v>
      </c>
      <c r="AO327" s="766"/>
      <c r="AP327" s="766"/>
      <c r="AQ327" s="766"/>
      <c r="AR327" s="766"/>
      <c r="AS327" s="83"/>
      <c r="AT327" s="83"/>
    </row>
    <row r="328" spans="2:46" ht="31.5" customHeight="1">
      <c r="AN328" s="130"/>
      <c r="AO328" s="130"/>
      <c r="AP328" s="130"/>
      <c r="AQ328" s="130"/>
      <c r="AR328" s="130"/>
      <c r="AS328" s="83"/>
      <c r="AT328" s="83"/>
    </row>
    <row r="329" spans="2:46" ht="7.5" customHeight="1">
      <c r="X329" s="82"/>
      <c r="Y329" s="82"/>
      <c r="Z329" s="83"/>
      <c r="AA329" s="83"/>
      <c r="AB329" s="83"/>
      <c r="AC329" s="83"/>
      <c r="AD329" s="83"/>
      <c r="AE329" s="83"/>
      <c r="AF329" s="83"/>
      <c r="AG329" s="83"/>
      <c r="AH329" s="83"/>
      <c r="AI329" s="83"/>
      <c r="AJ329" s="83"/>
      <c r="AK329" s="83"/>
      <c r="AL329" s="83"/>
      <c r="AM329" s="83"/>
      <c r="AN329" s="83"/>
      <c r="AO329" s="83"/>
      <c r="AP329" s="83"/>
      <c r="AQ329" s="83"/>
      <c r="AR329" s="83"/>
      <c r="AS329" s="83"/>
    </row>
    <row r="330" spans="2:46" ht="10.5" customHeight="1">
      <c r="X330" s="82"/>
      <c r="Y330" s="82"/>
      <c r="Z330" s="83"/>
      <c r="AA330" s="83"/>
      <c r="AB330" s="83"/>
      <c r="AC330" s="83"/>
      <c r="AD330" s="83"/>
      <c r="AE330" s="83"/>
      <c r="AF330" s="83"/>
      <c r="AG330" s="83"/>
      <c r="AH330" s="83"/>
      <c r="AI330" s="83"/>
      <c r="AJ330" s="83"/>
      <c r="AK330" s="83"/>
      <c r="AL330" s="83"/>
      <c r="AM330" s="83"/>
      <c r="AN330" s="83"/>
      <c r="AO330" s="83"/>
      <c r="AP330" s="83"/>
      <c r="AQ330" s="83"/>
      <c r="AR330" s="83"/>
      <c r="AS330" s="83"/>
    </row>
    <row r="331" spans="2:46" ht="5.25" customHeight="1">
      <c r="X331" s="82"/>
      <c r="Y331" s="82"/>
      <c r="Z331" s="83"/>
      <c r="AA331" s="83"/>
      <c r="AB331" s="83"/>
      <c r="AC331" s="83"/>
      <c r="AD331" s="83"/>
      <c r="AE331" s="83"/>
      <c r="AF331" s="83"/>
      <c r="AG331" s="83"/>
      <c r="AH331" s="83"/>
      <c r="AI331" s="83"/>
      <c r="AJ331" s="83"/>
      <c r="AK331" s="83"/>
      <c r="AL331" s="83"/>
      <c r="AM331" s="83"/>
      <c r="AN331" s="83"/>
      <c r="AO331" s="83"/>
      <c r="AP331" s="83"/>
      <c r="AQ331" s="83"/>
      <c r="AR331" s="83"/>
      <c r="AS331" s="83"/>
    </row>
    <row r="332" spans="2:46" ht="5.25" customHeight="1">
      <c r="X332" s="82"/>
      <c r="Y332" s="82"/>
      <c r="Z332" s="83"/>
      <c r="AA332" s="83"/>
      <c r="AB332" s="83"/>
      <c r="AC332" s="83"/>
      <c r="AD332" s="83"/>
      <c r="AE332" s="83"/>
      <c r="AF332" s="83"/>
      <c r="AG332" s="83"/>
      <c r="AH332" s="83"/>
      <c r="AI332" s="83"/>
      <c r="AJ332" s="83"/>
      <c r="AK332" s="83"/>
      <c r="AL332" s="83"/>
      <c r="AM332" s="83"/>
      <c r="AN332" s="83"/>
      <c r="AO332" s="83"/>
      <c r="AP332" s="83"/>
      <c r="AQ332" s="83"/>
      <c r="AR332" s="83"/>
      <c r="AS332" s="83"/>
    </row>
    <row r="333" spans="2:46" ht="5.25" customHeight="1">
      <c r="X333" s="82"/>
      <c r="Y333" s="82"/>
      <c r="Z333" s="83"/>
      <c r="AA333" s="83"/>
      <c r="AB333" s="83"/>
      <c r="AC333" s="83"/>
      <c r="AD333" s="83"/>
      <c r="AE333" s="83"/>
      <c r="AF333" s="83"/>
      <c r="AG333" s="83"/>
      <c r="AH333" s="83"/>
      <c r="AI333" s="83"/>
      <c r="AJ333" s="83"/>
      <c r="AK333" s="83"/>
      <c r="AL333" s="83"/>
      <c r="AM333" s="83"/>
      <c r="AN333" s="83"/>
      <c r="AO333" s="83"/>
      <c r="AP333" s="83"/>
      <c r="AQ333" s="83"/>
      <c r="AR333" s="83"/>
      <c r="AS333" s="83"/>
    </row>
    <row r="334" spans="2:46" ht="5.25" customHeight="1">
      <c r="X334" s="82"/>
      <c r="Y334" s="82"/>
      <c r="Z334" s="83"/>
      <c r="AA334" s="83"/>
      <c r="AB334" s="83"/>
      <c r="AC334" s="83"/>
      <c r="AD334" s="83"/>
      <c r="AE334" s="83"/>
      <c r="AF334" s="83"/>
      <c r="AG334" s="83"/>
      <c r="AH334" s="83"/>
      <c r="AI334" s="83"/>
      <c r="AJ334" s="83"/>
      <c r="AK334" s="83"/>
      <c r="AL334" s="83"/>
      <c r="AM334" s="83"/>
      <c r="AN334" s="83"/>
      <c r="AO334" s="83"/>
      <c r="AP334" s="83"/>
      <c r="AQ334" s="83"/>
      <c r="AR334" s="83"/>
      <c r="AS334" s="83"/>
    </row>
    <row r="335" spans="2:46" ht="17.25" customHeight="1">
      <c r="B335" s="84" t="s">
        <v>50</v>
      </c>
      <c r="L335" s="83"/>
      <c r="M335" s="83"/>
      <c r="N335" s="83"/>
      <c r="O335" s="83"/>
      <c r="P335" s="83"/>
      <c r="Q335" s="83"/>
      <c r="R335" s="83"/>
      <c r="S335" s="85"/>
      <c r="T335" s="85"/>
      <c r="U335" s="85"/>
      <c r="V335" s="85"/>
      <c r="W335" s="85"/>
      <c r="X335" s="83"/>
      <c r="Y335" s="83"/>
      <c r="Z335" s="83"/>
      <c r="AA335" s="83"/>
      <c r="AB335" s="83"/>
      <c r="AC335" s="83"/>
      <c r="AL335" s="86"/>
      <c r="AM335" s="86"/>
      <c r="AN335" s="86"/>
      <c r="AO335" s="86"/>
    </row>
    <row r="336" spans="2:46" ht="12.75" customHeight="1">
      <c r="L336" s="83"/>
      <c r="M336" s="87"/>
      <c r="N336" s="87"/>
      <c r="O336" s="87"/>
      <c r="P336" s="87"/>
      <c r="Q336" s="87"/>
      <c r="R336" s="87"/>
      <c r="S336" s="87"/>
      <c r="T336" s="88"/>
      <c r="U336" s="88"/>
      <c r="V336" s="88"/>
      <c r="W336" s="88"/>
      <c r="X336" s="88"/>
      <c r="Y336" s="88"/>
      <c r="Z336" s="88"/>
      <c r="AA336" s="87"/>
      <c r="AB336" s="87"/>
      <c r="AC336" s="87"/>
      <c r="AL336" s="86"/>
      <c r="AM336" s="947" t="s">
        <v>303</v>
      </c>
      <c r="AN336" s="948"/>
      <c r="AO336" s="948"/>
      <c r="AP336" s="949"/>
    </row>
    <row r="337" spans="2:46" ht="12.75" customHeight="1">
      <c r="L337" s="83"/>
      <c r="M337" s="87"/>
      <c r="N337" s="87"/>
      <c r="O337" s="87"/>
      <c r="P337" s="87"/>
      <c r="Q337" s="87"/>
      <c r="R337" s="87"/>
      <c r="S337" s="87"/>
      <c r="T337" s="88"/>
      <c r="U337" s="88"/>
      <c r="V337" s="88"/>
      <c r="W337" s="88"/>
      <c r="X337" s="88"/>
      <c r="Y337" s="88"/>
      <c r="Z337" s="88"/>
      <c r="AA337" s="87"/>
      <c r="AB337" s="87"/>
      <c r="AC337" s="87"/>
      <c r="AL337" s="86"/>
      <c r="AM337" s="950"/>
      <c r="AN337" s="951"/>
      <c r="AO337" s="951"/>
      <c r="AP337" s="952"/>
    </row>
    <row r="338" spans="2:46" ht="12.75" customHeight="1">
      <c r="L338" s="83"/>
      <c r="M338" s="87"/>
      <c r="N338" s="87"/>
      <c r="O338" s="87"/>
      <c r="P338" s="87"/>
      <c r="Q338" s="87"/>
      <c r="R338" s="87"/>
      <c r="S338" s="87"/>
      <c r="T338" s="87"/>
      <c r="U338" s="87"/>
      <c r="V338" s="87"/>
      <c r="W338" s="87"/>
      <c r="X338" s="87"/>
      <c r="Y338" s="87"/>
      <c r="Z338" s="87"/>
      <c r="AA338" s="87"/>
      <c r="AB338" s="87"/>
      <c r="AC338" s="87"/>
      <c r="AL338" s="86"/>
      <c r="AM338" s="86"/>
      <c r="AN338" s="355"/>
      <c r="AO338" s="355"/>
    </row>
    <row r="339" spans="2:46" ht="6" customHeight="1">
      <c r="L339" s="83"/>
      <c r="M339" s="87"/>
      <c r="N339" s="87"/>
      <c r="O339" s="87"/>
      <c r="P339" s="87"/>
      <c r="Q339" s="87"/>
      <c r="R339" s="87"/>
      <c r="S339" s="87"/>
      <c r="T339" s="87"/>
      <c r="U339" s="87"/>
      <c r="V339" s="87"/>
      <c r="W339" s="87"/>
      <c r="X339" s="87"/>
      <c r="Y339" s="87"/>
      <c r="Z339" s="87"/>
      <c r="AA339" s="87"/>
      <c r="AB339" s="87"/>
      <c r="AC339" s="87"/>
      <c r="AL339" s="86"/>
      <c r="AM339" s="86"/>
    </row>
    <row r="340" spans="2:46" ht="12.75" customHeight="1">
      <c r="B340" s="818" t="s">
        <v>2</v>
      </c>
      <c r="C340" s="819"/>
      <c r="D340" s="819"/>
      <c r="E340" s="819"/>
      <c r="F340" s="819"/>
      <c r="G340" s="819"/>
      <c r="H340" s="819"/>
      <c r="I340" s="819"/>
      <c r="J340" s="841" t="s">
        <v>10</v>
      </c>
      <c r="K340" s="841"/>
      <c r="L340" s="89" t="s">
        <v>3</v>
      </c>
      <c r="M340" s="841" t="s">
        <v>11</v>
      </c>
      <c r="N340" s="841"/>
      <c r="O340" s="847" t="s">
        <v>12</v>
      </c>
      <c r="P340" s="841"/>
      <c r="Q340" s="841"/>
      <c r="R340" s="841"/>
      <c r="S340" s="841"/>
      <c r="T340" s="841"/>
      <c r="U340" s="841" t="s">
        <v>13</v>
      </c>
      <c r="V340" s="841"/>
      <c r="W340" s="841"/>
      <c r="X340" s="83"/>
      <c r="Y340" s="83"/>
      <c r="Z340" s="83"/>
      <c r="AA340" s="83"/>
      <c r="AB340" s="83"/>
      <c r="AC340" s="83"/>
      <c r="AD340" s="90"/>
      <c r="AE340" s="90"/>
      <c r="AF340" s="90"/>
      <c r="AG340" s="90"/>
      <c r="AH340" s="90"/>
      <c r="AI340" s="90"/>
      <c r="AJ340" s="90"/>
      <c r="AK340" s="83"/>
      <c r="AL340" s="594">
        <f ca="1">$AL$9</f>
        <v>10</v>
      </c>
      <c r="AM340" s="595"/>
      <c r="AN340" s="600" t="s">
        <v>4</v>
      </c>
      <c r="AO340" s="600"/>
      <c r="AP340" s="595">
        <v>9</v>
      </c>
      <c r="AQ340" s="595"/>
      <c r="AR340" s="600" t="s">
        <v>5</v>
      </c>
      <c r="AS340" s="615"/>
      <c r="AT340" s="83"/>
    </row>
    <row r="341" spans="2:46" ht="13.5" customHeight="1">
      <c r="B341" s="819"/>
      <c r="C341" s="819"/>
      <c r="D341" s="819"/>
      <c r="E341" s="819"/>
      <c r="F341" s="819"/>
      <c r="G341" s="819"/>
      <c r="H341" s="819"/>
      <c r="I341" s="819"/>
      <c r="J341" s="609" t="str">
        <f>$J$10</f>
        <v>2</v>
      </c>
      <c r="K341" s="547" t="str">
        <f>$K$10</f>
        <v>5</v>
      </c>
      <c r="L341" s="611" t="str">
        <f>$L$10</f>
        <v>1</v>
      </c>
      <c r="M341" s="550" t="str">
        <f>$M$10</f>
        <v>0</v>
      </c>
      <c r="N341" s="547" t="str">
        <f>$N$10</f>
        <v>4</v>
      </c>
      <c r="O341" s="550" t="str">
        <f>$O$10</f>
        <v>9</v>
      </c>
      <c r="P341" s="544" t="str">
        <f>$P$10</f>
        <v>3</v>
      </c>
      <c r="Q341" s="544" t="str">
        <f>$Q$10</f>
        <v>7</v>
      </c>
      <c r="R341" s="544" t="str">
        <f>$R$10</f>
        <v>0</v>
      </c>
      <c r="S341" s="544" t="str">
        <f>$S$10</f>
        <v>2</v>
      </c>
      <c r="T341" s="547" t="str">
        <f>$T$10</f>
        <v>5</v>
      </c>
      <c r="U341" s="550">
        <f>$U$10</f>
        <v>0</v>
      </c>
      <c r="V341" s="544">
        <f>$V$10</f>
        <v>0</v>
      </c>
      <c r="W341" s="547">
        <f>$W$10</f>
        <v>0</v>
      </c>
      <c r="X341" s="83"/>
      <c r="Y341" s="83"/>
      <c r="Z341" s="83"/>
      <c r="AA341" s="83"/>
      <c r="AB341" s="83"/>
      <c r="AC341" s="83"/>
      <c r="AD341" s="90"/>
      <c r="AE341" s="90"/>
      <c r="AF341" s="90"/>
      <c r="AG341" s="90"/>
      <c r="AH341" s="90"/>
      <c r="AI341" s="90"/>
      <c r="AJ341" s="90"/>
      <c r="AK341" s="83"/>
      <c r="AL341" s="596"/>
      <c r="AM341" s="597"/>
      <c r="AN341" s="601"/>
      <c r="AO341" s="601"/>
      <c r="AP341" s="597"/>
      <c r="AQ341" s="597"/>
      <c r="AR341" s="601"/>
      <c r="AS341" s="616"/>
      <c r="AT341" s="83"/>
    </row>
    <row r="342" spans="2:46" ht="9" customHeight="1">
      <c r="B342" s="819"/>
      <c r="C342" s="819"/>
      <c r="D342" s="819"/>
      <c r="E342" s="819"/>
      <c r="F342" s="819"/>
      <c r="G342" s="819"/>
      <c r="H342" s="819"/>
      <c r="I342" s="819"/>
      <c r="J342" s="610"/>
      <c r="K342" s="548"/>
      <c r="L342" s="612"/>
      <c r="M342" s="551"/>
      <c r="N342" s="548"/>
      <c r="O342" s="551"/>
      <c r="P342" s="545"/>
      <c r="Q342" s="545"/>
      <c r="R342" s="545"/>
      <c r="S342" s="545"/>
      <c r="T342" s="548"/>
      <c r="U342" s="551"/>
      <c r="V342" s="545"/>
      <c r="W342" s="548"/>
      <c r="X342" s="83"/>
      <c r="Y342" s="83"/>
      <c r="Z342" s="83"/>
      <c r="AA342" s="83"/>
      <c r="AB342" s="83"/>
      <c r="AC342" s="83"/>
      <c r="AD342" s="90"/>
      <c r="AE342" s="90"/>
      <c r="AF342" s="90"/>
      <c r="AG342" s="90"/>
      <c r="AH342" s="90"/>
      <c r="AI342" s="90"/>
      <c r="AJ342" s="90"/>
      <c r="AK342" s="83"/>
      <c r="AL342" s="598"/>
      <c r="AM342" s="599"/>
      <c r="AN342" s="602"/>
      <c r="AO342" s="602"/>
      <c r="AP342" s="599"/>
      <c r="AQ342" s="599"/>
      <c r="AR342" s="602"/>
      <c r="AS342" s="617"/>
      <c r="AT342" s="83"/>
    </row>
    <row r="343" spans="2:46" ht="6" customHeight="1">
      <c r="B343" s="820"/>
      <c r="C343" s="820"/>
      <c r="D343" s="820"/>
      <c r="E343" s="820"/>
      <c r="F343" s="820"/>
      <c r="G343" s="820"/>
      <c r="H343" s="820"/>
      <c r="I343" s="820"/>
      <c r="J343" s="610"/>
      <c r="K343" s="549"/>
      <c r="L343" s="613"/>
      <c r="M343" s="552"/>
      <c r="N343" s="549"/>
      <c r="O343" s="552"/>
      <c r="P343" s="546"/>
      <c r="Q343" s="546"/>
      <c r="R343" s="546"/>
      <c r="S343" s="546"/>
      <c r="T343" s="549"/>
      <c r="U343" s="552"/>
      <c r="V343" s="546"/>
      <c r="W343" s="549"/>
      <c r="X343" s="83"/>
      <c r="Y343" s="83"/>
      <c r="Z343" s="83"/>
      <c r="AA343" s="83"/>
      <c r="AB343" s="83"/>
      <c r="AC343" s="83"/>
      <c r="AD343" s="83"/>
      <c r="AE343" s="83"/>
      <c r="AF343" s="83"/>
      <c r="AG343" s="83"/>
      <c r="AH343" s="83"/>
      <c r="AI343" s="83"/>
      <c r="AJ343" s="83"/>
      <c r="AK343" s="83"/>
      <c r="AT343" s="83"/>
    </row>
    <row r="344" spans="2:46" ht="15" customHeight="1">
      <c r="B344" s="802" t="s">
        <v>51</v>
      </c>
      <c r="C344" s="803"/>
      <c r="D344" s="803"/>
      <c r="E344" s="803"/>
      <c r="F344" s="803"/>
      <c r="G344" s="803"/>
      <c r="H344" s="803"/>
      <c r="I344" s="804"/>
      <c r="J344" s="802" t="s">
        <v>6</v>
      </c>
      <c r="K344" s="803"/>
      <c r="L344" s="803"/>
      <c r="M344" s="803"/>
      <c r="N344" s="811"/>
      <c r="O344" s="814" t="s">
        <v>52</v>
      </c>
      <c r="P344" s="803"/>
      <c r="Q344" s="803"/>
      <c r="R344" s="803"/>
      <c r="S344" s="803"/>
      <c r="T344" s="803"/>
      <c r="U344" s="804"/>
      <c r="V344" s="91" t="s">
        <v>53</v>
      </c>
      <c r="W344" s="92"/>
      <c r="X344" s="92"/>
      <c r="Y344" s="817" t="s">
        <v>54</v>
      </c>
      <c r="Z344" s="817"/>
      <c r="AA344" s="817"/>
      <c r="AB344" s="817"/>
      <c r="AC344" s="817"/>
      <c r="AD344" s="817"/>
      <c r="AE344" s="817"/>
      <c r="AF344" s="817"/>
      <c r="AG344" s="817"/>
      <c r="AH344" s="817"/>
      <c r="AI344" s="92"/>
      <c r="AJ344" s="92"/>
      <c r="AK344" s="93"/>
      <c r="AL344" s="554" t="s">
        <v>55</v>
      </c>
      <c r="AM344" s="554"/>
      <c r="AN344" s="867" t="s">
        <v>59</v>
      </c>
      <c r="AO344" s="867"/>
      <c r="AP344" s="867"/>
      <c r="AQ344" s="867"/>
      <c r="AR344" s="867"/>
      <c r="AS344" s="868"/>
      <c r="AT344" s="83"/>
    </row>
    <row r="345" spans="2:46" ht="13.5" customHeight="1">
      <c r="B345" s="805"/>
      <c r="C345" s="806"/>
      <c r="D345" s="806"/>
      <c r="E345" s="806"/>
      <c r="F345" s="806"/>
      <c r="G345" s="806"/>
      <c r="H345" s="806"/>
      <c r="I345" s="807"/>
      <c r="J345" s="805"/>
      <c r="K345" s="806"/>
      <c r="L345" s="806"/>
      <c r="M345" s="806"/>
      <c r="N345" s="812"/>
      <c r="O345" s="815"/>
      <c r="P345" s="806"/>
      <c r="Q345" s="806"/>
      <c r="R345" s="806"/>
      <c r="S345" s="806"/>
      <c r="T345" s="806"/>
      <c r="U345" s="807"/>
      <c r="V345" s="821" t="s">
        <v>7</v>
      </c>
      <c r="W345" s="822"/>
      <c r="X345" s="822"/>
      <c r="Y345" s="823"/>
      <c r="Z345" s="827" t="s">
        <v>16</v>
      </c>
      <c r="AA345" s="828"/>
      <c r="AB345" s="828"/>
      <c r="AC345" s="829"/>
      <c r="AD345" s="833" t="s">
        <v>17</v>
      </c>
      <c r="AE345" s="834"/>
      <c r="AF345" s="834"/>
      <c r="AG345" s="835"/>
      <c r="AH345" s="839" t="s">
        <v>114</v>
      </c>
      <c r="AI345" s="600"/>
      <c r="AJ345" s="600"/>
      <c r="AK345" s="615"/>
      <c r="AL345" s="777" t="s">
        <v>18</v>
      </c>
      <c r="AM345" s="778"/>
      <c r="AN345" s="848" t="s">
        <v>19</v>
      </c>
      <c r="AO345" s="849"/>
      <c r="AP345" s="849"/>
      <c r="AQ345" s="849"/>
      <c r="AR345" s="850"/>
      <c r="AS345" s="851"/>
      <c r="AT345" s="83"/>
    </row>
    <row r="346" spans="2:46" ht="13.5" customHeight="1">
      <c r="B346" s="897"/>
      <c r="C346" s="898"/>
      <c r="D346" s="898"/>
      <c r="E346" s="898"/>
      <c r="F346" s="898"/>
      <c r="G346" s="898"/>
      <c r="H346" s="898"/>
      <c r="I346" s="899"/>
      <c r="J346" s="897"/>
      <c r="K346" s="898"/>
      <c r="L346" s="898"/>
      <c r="M346" s="898"/>
      <c r="N346" s="900"/>
      <c r="O346" s="909"/>
      <c r="P346" s="898"/>
      <c r="Q346" s="898"/>
      <c r="R346" s="898"/>
      <c r="S346" s="898"/>
      <c r="T346" s="898"/>
      <c r="U346" s="899"/>
      <c r="V346" s="824"/>
      <c r="W346" s="825"/>
      <c r="X346" s="825"/>
      <c r="Y346" s="826"/>
      <c r="Z346" s="830"/>
      <c r="AA346" s="831"/>
      <c r="AB346" s="831"/>
      <c r="AC346" s="832"/>
      <c r="AD346" s="836"/>
      <c r="AE346" s="837"/>
      <c r="AF346" s="837"/>
      <c r="AG346" s="838"/>
      <c r="AH346" s="840"/>
      <c r="AI346" s="602"/>
      <c r="AJ346" s="602"/>
      <c r="AK346" s="617"/>
      <c r="AL346" s="779"/>
      <c r="AM346" s="780"/>
      <c r="AN346" s="888"/>
      <c r="AO346" s="888"/>
      <c r="AP346" s="888"/>
      <c r="AQ346" s="888"/>
      <c r="AR346" s="888"/>
      <c r="AS346" s="889"/>
      <c r="AT346" s="83"/>
    </row>
    <row r="347" spans="2:46" ht="18" customHeight="1">
      <c r="B347" s="842">
        <f>'報告書（事業主控）'!B347</f>
        <v>0</v>
      </c>
      <c r="C347" s="843"/>
      <c r="D347" s="843"/>
      <c r="E347" s="843"/>
      <c r="F347" s="843"/>
      <c r="G347" s="843"/>
      <c r="H347" s="843"/>
      <c r="I347" s="844"/>
      <c r="J347" s="842">
        <f>'報告書（事業主控）'!J347</f>
        <v>0</v>
      </c>
      <c r="K347" s="843"/>
      <c r="L347" s="843"/>
      <c r="M347" s="843"/>
      <c r="N347" s="845"/>
      <c r="O347" s="104">
        <f>'報告書（事業主控）'!O347</f>
        <v>0</v>
      </c>
      <c r="P347" s="105" t="s">
        <v>45</v>
      </c>
      <c r="Q347" s="104">
        <f>'報告書（事業主控）'!Q347</f>
        <v>0</v>
      </c>
      <c r="R347" s="105" t="s">
        <v>46</v>
      </c>
      <c r="S347" s="104">
        <f>'報告書（事業主控）'!S347</f>
        <v>0</v>
      </c>
      <c r="T347" s="846" t="s">
        <v>47</v>
      </c>
      <c r="U347" s="846"/>
      <c r="V347" s="800">
        <f>'報告書（事業主控）'!V347</f>
        <v>0</v>
      </c>
      <c r="W347" s="801"/>
      <c r="X347" s="801"/>
      <c r="Y347" s="94" t="s">
        <v>8</v>
      </c>
      <c r="Z347" s="68"/>
      <c r="AA347" s="111"/>
      <c r="AB347" s="111"/>
      <c r="AC347" s="94" t="s">
        <v>8</v>
      </c>
      <c r="AD347" s="68"/>
      <c r="AE347" s="111"/>
      <c r="AF347" s="111"/>
      <c r="AG347" s="107" t="s">
        <v>8</v>
      </c>
      <c r="AH347" s="904">
        <f>'報告書（事業主控）'!AH347</f>
        <v>0</v>
      </c>
      <c r="AI347" s="905"/>
      <c r="AJ347" s="905"/>
      <c r="AK347" s="906"/>
      <c r="AL347" s="68"/>
      <c r="AM347" s="69"/>
      <c r="AN347" s="770">
        <f>'報告書（事業主控）'!AN347</f>
        <v>0</v>
      </c>
      <c r="AO347" s="771"/>
      <c r="AP347" s="771"/>
      <c r="AQ347" s="771"/>
      <c r="AR347" s="771"/>
      <c r="AS347" s="107" t="s">
        <v>8</v>
      </c>
      <c r="AT347" s="83"/>
    </row>
    <row r="348" spans="2:46" ht="18" customHeight="1">
      <c r="B348" s="793"/>
      <c r="C348" s="794"/>
      <c r="D348" s="794"/>
      <c r="E348" s="794"/>
      <c r="F348" s="794"/>
      <c r="G348" s="794"/>
      <c r="H348" s="794"/>
      <c r="I348" s="795"/>
      <c r="J348" s="793"/>
      <c r="K348" s="794"/>
      <c r="L348" s="794"/>
      <c r="M348" s="794"/>
      <c r="N348" s="797"/>
      <c r="O348" s="113">
        <f>'報告書（事業主控）'!O348</f>
        <v>0</v>
      </c>
      <c r="P348" s="114" t="s">
        <v>45</v>
      </c>
      <c r="Q348" s="113">
        <f>'報告書（事業主控）'!Q348</f>
        <v>0</v>
      </c>
      <c r="R348" s="114" t="s">
        <v>46</v>
      </c>
      <c r="S348" s="113">
        <f>'報告書（事業主控）'!S348</f>
        <v>0</v>
      </c>
      <c r="T348" s="799" t="s">
        <v>48</v>
      </c>
      <c r="U348" s="799"/>
      <c r="V348" s="767">
        <f>'報告書（事業主控）'!V348</f>
        <v>0</v>
      </c>
      <c r="W348" s="768"/>
      <c r="X348" s="768"/>
      <c r="Y348" s="768"/>
      <c r="Z348" s="767">
        <f>'報告書（事業主控）'!Z348</f>
        <v>0</v>
      </c>
      <c r="AA348" s="768"/>
      <c r="AB348" s="768"/>
      <c r="AC348" s="768"/>
      <c r="AD348" s="767">
        <f>'報告書（事業主控）'!AD348</f>
        <v>0</v>
      </c>
      <c r="AE348" s="768"/>
      <c r="AF348" s="768"/>
      <c r="AG348" s="769"/>
      <c r="AH348" s="767">
        <f>'報告書（事業主控）'!AH348</f>
        <v>0</v>
      </c>
      <c r="AI348" s="768"/>
      <c r="AJ348" s="768"/>
      <c r="AK348" s="769"/>
      <c r="AL348" s="479">
        <f>'報告書（事業主控）'!AL348</f>
        <v>0</v>
      </c>
      <c r="AM348" s="773"/>
      <c r="AN348" s="767">
        <f>'報告書（事業主控）'!AN348</f>
        <v>0</v>
      </c>
      <c r="AO348" s="768"/>
      <c r="AP348" s="768"/>
      <c r="AQ348" s="768"/>
      <c r="AR348" s="768"/>
      <c r="AS348" s="73"/>
      <c r="AT348" s="83"/>
    </row>
    <row r="349" spans="2:46" ht="18" customHeight="1">
      <c r="B349" s="790">
        <f>'報告書（事業主控）'!B349</f>
        <v>0</v>
      </c>
      <c r="C349" s="791"/>
      <c r="D349" s="791"/>
      <c r="E349" s="791"/>
      <c r="F349" s="791"/>
      <c r="G349" s="791"/>
      <c r="H349" s="791"/>
      <c r="I349" s="792"/>
      <c r="J349" s="790">
        <f>'報告書（事業主控）'!J349</f>
        <v>0</v>
      </c>
      <c r="K349" s="791"/>
      <c r="L349" s="791"/>
      <c r="M349" s="791"/>
      <c r="N349" s="796"/>
      <c r="O349" s="108">
        <f>'報告書（事業主控）'!O349</f>
        <v>0</v>
      </c>
      <c r="P349" s="90" t="s">
        <v>45</v>
      </c>
      <c r="Q349" s="108">
        <f>'報告書（事業主控）'!Q349</f>
        <v>0</v>
      </c>
      <c r="R349" s="90" t="s">
        <v>46</v>
      </c>
      <c r="S349" s="108">
        <f>'報告書（事業主控）'!S349</f>
        <v>0</v>
      </c>
      <c r="T349" s="798" t="s">
        <v>47</v>
      </c>
      <c r="U349" s="798"/>
      <c r="V349" s="800">
        <f>'報告書（事業主控）'!V349</f>
        <v>0</v>
      </c>
      <c r="W349" s="801"/>
      <c r="X349" s="801"/>
      <c r="Y349" s="95"/>
      <c r="Z349" s="68"/>
      <c r="AA349" s="111"/>
      <c r="AB349" s="111"/>
      <c r="AC349" s="95"/>
      <c r="AD349" s="68"/>
      <c r="AE349" s="111"/>
      <c r="AF349" s="111"/>
      <c r="AG349" s="95"/>
      <c r="AH349" s="770">
        <f>'報告書（事業主控）'!AH349</f>
        <v>0</v>
      </c>
      <c r="AI349" s="771"/>
      <c r="AJ349" s="771"/>
      <c r="AK349" s="772"/>
      <c r="AL349" s="68"/>
      <c r="AM349" s="69"/>
      <c r="AN349" s="770">
        <f>'報告書（事業主控）'!AN349</f>
        <v>0</v>
      </c>
      <c r="AO349" s="771"/>
      <c r="AP349" s="771"/>
      <c r="AQ349" s="771"/>
      <c r="AR349" s="771"/>
      <c r="AS349" s="112"/>
      <c r="AT349" s="83"/>
    </row>
    <row r="350" spans="2:46" ht="18" customHeight="1">
      <c r="B350" s="793"/>
      <c r="C350" s="794"/>
      <c r="D350" s="794"/>
      <c r="E350" s="794"/>
      <c r="F350" s="794"/>
      <c r="G350" s="794"/>
      <c r="H350" s="794"/>
      <c r="I350" s="795"/>
      <c r="J350" s="793"/>
      <c r="K350" s="794"/>
      <c r="L350" s="794"/>
      <c r="M350" s="794"/>
      <c r="N350" s="797"/>
      <c r="O350" s="113">
        <f>'報告書（事業主控）'!O350</f>
        <v>0</v>
      </c>
      <c r="P350" s="114" t="s">
        <v>45</v>
      </c>
      <c r="Q350" s="113">
        <f>'報告書（事業主控）'!Q350</f>
        <v>0</v>
      </c>
      <c r="R350" s="114" t="s">
        <v>46</v>
      </c>
      <c r="S350" s="113">
        <f>'報告書（事業主控）'!S350</f>
        <v>0</v>
      </c>
      <c r="T350" s="799" t="s">
        <v>48</v>
      </c>
      <c r="U350" s="799"/>
      <c r="V350" s="774">
        <f>'報告書（事業主控）'!V350</f>
        <v>0</v>
      </c>
      <c r="W350" s="775"/>
      <c r="X350" s="775"/>
      <c r="Y350" s="775"/>
      <c r="Z350" s="774">
        <f>'報告書（事業主控）'!Z350</f>
        <v>0</v>
      </c>
      <c r="AA350" s="775"/>
      <c r="AB350" s="775"/>
      <c r="AC350" s="775"/>
      <c r="AD350" s="774">
        <f>'報告書（事業主控）'!AD350</f>
        <v>0</v>
      </c>
      <c r="AE350" s="775"/>
      <c r="AF350" s="775"/>
      <c r="AG350" s="775"/>
      <c r="AH350" s="774">
        <f>'報告書（事業主控）'!AH350</f>
        <v>0</v>
      </c>
      <c r="AI350" s="775"/>
      <c r="AJ350" s="775"/>
      <c r="AK350" s="776"/>
      <c r="AL350" s="479">
        <f>'報告書（事業主控）'!AL350</f>
        <v>0</v>
      </c>
      <c r="AM350" s="773"/>
      <c r="AN350" s="767">
        <f>'報告書（事業主控）'!AN350</f>
        <v>0</v>
      </c>
      <c r="AO350" s="768"/>
      <c r="AP350" s="768"/>
      <c r="AQ350" s="768"/>
      <c r="AR350" s="768"/>
      <c r="AS350" s="73"/>
      <c r="AT350" s="83"/>
    </row>
    <row r="351" spans="2:46" ht="18" customHeight="1">
      <c r="B351" s="790">
        <f>'報告書（事業主控）'!B351</f>
        <v>0</v>
      </c>
      <c r="C351" s="791"/>
      <c r="D351" s="791"/>
      <c r="E351" s="791"/>
      <c r="F351" s="791"/>
      <c r="G351" s="791"/>
      <c r="H351" s="791"/>
      <c r="I351" s="792"/>
      <c r="J351" s="790">
        <f>'報告書（事業主控）'!J351</f>
        <v>0</v>
      </c>
      <c r="K351" s="791"/>
      <c r="L351" s="791"/>
      <c r="M351" s="791"/>
      <c r="N351" s="796"/>
      <c r="O351" s="108">
        <f>'報告書（事業主控）'!O351</f>
        <v>0</v>
      </c>
      <c r="P351" s="90" t="s">
        <v>45</v>
      </c>
      <c r="Q351" s="108">
        <f>'報告書（事業主控）'!Q351</f>
        <v>0</v>
      </c>
      <c r="R351" s="90" t="s">
        <v>46</v>
      </c>
      <c r="S351" s="108">
        <f>'報告書（事業主控）'!S351</f>
        <v>0</v>
      </c>
      <c r="T351" s="798" t="s">
        <v>47</v>
      </c>
      <c r="U351" s="798"/>
      <c r="V351" s="800">
        <f>'報告書（事業主控）'!V351</f>
        <v>0</v>
      </c>
      <c r="W351" s="801"/>
      <c r="X351" s="801"/>
      <c r="Y351" s="95"/>
      <c r="Z351" s="68"/>
      <c r="AA351" s="111"/>
      <c r="AB351" s="111"/>
      <c r="AC351" s="95"/>
      <c r="AD351" s="68"/>
      <c r="AE351" s="111"/>
      <c r="AF351" s="111"/>
      <c r="AG351" s="95"/>
      <c r="AH351" s="770">
        <f>'報告書（事業主控）'!AH351</f>
        <v>0</v>
      </c>
      <c r="AI351" s="771"/>
      <c r="AJ351" s="771"/>
      <c r="AK351" s="772"/>
      <c r="AL351" s="68"/>
      <c r="AM351" s="69"/>
      <c r="AN351" s="770">
        <f>'報告書（事業主控）'!AN351</f>
        <v>0</v>
      </c>
      <c r="AO351" s="771"/>
      <c r="AP351" s="771"/>
      <c r="AQ351" s="771"/>
      <c r="AR351" s="771"/>
      <c r="AS351" s="112"/>
      <c r="AT351" s="83"/>
    </row>
    <row r="352" spans="2:46" ht="18" customHeight="1">
      <c r="B352" s="793"/>
      <c r="C352" s="794"/>
      <c r="D352" s="794"/>
      <c r="E352" s="794"/>
      <c r="F352" s="794"/>
      <c r="G352" s="794"/>
      <c r="H352" s="794"/>
      <c r="I352" s="795"/>
      <c r="J352" s="793"/>
      <c r="K352" s="794"/>
      <c r="L352" s="794"/>
      <c r="M352" s="794"/>
      <c r="N352" s="797"/>
      <c r="O352" s="113">
        <f>'報告書（事業主控）'!O352</f>
        <v>0</v>
      </c>
      <c r="P352" s="114" t="s">
        <v>45</v>
      </c>
      <c r="Q352" s="113">
        <f>'報告書（事業主控）'!Q352</f>
        <v>0</v>
      </c>
      <c r="R352" s="114" t="s">
        <v>46</v>
      </c>
      <c r="S352" s="113">
        <f>'報告書（事業主控）'!S352</f>
        <v>0</v>
      </c>
      <c r="T352" s="799" t="s">
        <v>48</v>
      </c>
      <c r="U352" s="799"/>
      <c r="V352" s="774">
        <f>'報告書（事業主控）'!V352</f>
        <v>0</v>
      </c>
      <c r="W352" s="775"/>
      <c r="X352" s="775"/>
      <c r="Y352" s="775"/>
      <c r="Z352" s="774">
        <f>'報告書（事業主控）'!Z352</f>
        <v>0</v>
      </c>
      <c r="AA352" s="775"/>
      <c r="AB352" s="775"/>
      <c r="AC352" s="775"/>
      <c r="AD352" s="774">
        <f>'報告書（事業主控）'!AD352</f>
        <v>0</v>
      </c>
      <c r="AE352" s="775"/>
      <c r="AF352" s="775"/>
      <c r="AG352" s="775"/>
      <c r="AH352" s="774">
        <f>'報告書（事業主控）'!AH352</f>
        <v>0</v>
      </c>
      <c r="AI352" s="775"/>
      <c r="AJ352" s="775"/>
      <c r="AK352" s="776"/>
      <c r="AL352" s="479">
        <f>'報告書（事業主控）'!AL352</f>
        <v>0</v>
      </c>
      <c r="AM352" s="773"/>
      <c r="AN352" s="767">
        <f>'報告書（事業主控）'!AN352</f>
        <v>0</v>
      </c>
      <c r="AO352" s="768"/>
      <c r="AP352" s="768"/>
      <c r="AQ352" s="768"/>
      <c r="AR352" s="768"/>
      <c r="AS352" s="73"/>
      <c r="AT352" s="83"/>
    </row>
    <row r="353" spans="2:46" ht="18" customHeight="1">
      <c r="B353" s="790">
        <f>'報告書（事業主控）'!B353</f>
        <v>0</v>
      </c>
      <c r="C353" s="791"/>
      <c r="D353" s="791"/>
      <c r="E353" s="791"/>
      <c r="F353" s="791"/>
      <c r="G353" s="791"/>
      <c r="H353" s="791"/>
      <c r="I353" s="792"/>
      <c r="J353" s="790">
        <f>'報告書（事業主控）'!J353</f>
        <v>0</v>
      </c>
      <c r="K353" s="791"/>
      <c r="L353" s="791"/>
      <c r="M353" s="791"/>
      <c r="N353" s="796"/>
      <c r="O353" s="108">
        <f>'報告書（事業主控）'!O353</f>
        <v>0</v>
      </c>
      <c r="P353" s="90" t="s">
        <v>45</v>
      </c>
      <c r="Q353" s="108">
        <f>'報告書（事業主控）'!Q353</f>
        <v>0</v>
      </c>
      <c r="R353" s="90" t="s">
        <v>46</v>
      </c>
      <c r="S353" s="108">
        <f>'報告書（事業主控）'!S353</f>
        <v>0</v>
      </c>
      <c r="T353" s="798" t="s">
        <v>47</v>
      </c>
      <c r="U353" s="798"/>
      <c r="V353" s="800">
        <f>'報告書（事業主控）'!V353</f>
        <v>0</v>
      </c>
      <c r="W353" s="801"/>
      <c r="X353" s="801"/>
      <c r="Y353" s="95"/>
      <c r="Z353" s="68"/>
      <c r="AA353" s="111"/>
      <c r="AB353" s="111"/>
      <c r="AC353" s="95"/>
      <c r="AD353" s="68"/>
      <c r="AE353" s="111"/>
      <c r="AF353" s="111"/>
      <c r="AG353" s="95"/>
      <c r="AH353" s="770">
        <f>'報告書（事業主控）'!AH353</f>
        <v>0</v>
      </c>
      <c r="AI353" s="771"/>
      <c r="AJ353" s="771"/>
      <c r="AK353" s="772"/>
      <c r="AL353" s="68"/>
      <c r="AM353" s="69"/>
      <c r="AN353" s="770">
        <f>'報告書（事業主控）'!AN353</f>
        <v>0</v>
      </c>
      <c r="AO353" s="771"/>
      <c r="AP353" s="771"/>
      <c r="AQ353" s="771"/>
      <c r="AR353" s="771"/>
      <c r="AS353" s="112"/>
      <c r="AT353" s="83"/>
    </row>
    <row r="354" spans="2:46" ht="18" customHeight="1">
      <c r="B354" s="793"/>
      <c r="C354" s="794"/>
      <c r="D354" s="794"/>
      <c r="E354" s="794"/>
      <c r="F354" s="794"/>
      <c r="G354" s="794"/>
      <c r="H354" s="794"/>
      <c r="I354" s="795"/>
      <c r="J354" s="793"/>
      <c r="K354" s="794"/>
      <c r="L354" s="794"/>
      <c r="M354" s="794"/>
      <c r="N354" s="797"/>
      <c r="O354" s="113">
        <f>'報告書（事業主控）'!O354</f>
        <v>0</v>
      </c>
      <c r="P354" s="114" t="s">
        <v>45</v>
      </c>
      <c r="Q354" s="113">
        <f>'報告書（事業主控）'!Q354</f>
        <v>0</v>
      </c>
      <c r="R354" s="114" t="s">
        <v>46</v>
      </c>
      <c r="S354" s="113">
        <f>'報告書（事業主控）'!S354</f>
        <v>0</v>
      </c>
      <c r="T354" s="799" t="s">
        <v>48</v>
      </c>
      <c r="U354" s="799"/>
      <c r="V354" s="774">
        <f>'報告書（事業主控）'!V354</f>
        <v>0</v>
      </c>
      <c r="W354" s="775"/>
      <c r="X354" s="775"/>
      <c r="Y354" s="775"/>
      <c r="Z354" s="774">
        <f>'報告書（事業主控）'!Z354</f>
        <v>0</v>
      </c>
      <c r="AA354" s="775"/>
      <c r="AB354" s="775"/>
      <c r="AC354" s="775"/>
      <c r="AD354" s="774">
        <f>'報告書（事業主控）'!AD354</f>
        <v>0</v>
      </c>
      <c r="AE354" s="775"/>
      <c r="AF354" s="775"/>
      <c r="AG354" s="775"/>
      <c r="AH354" s="774">
        <f>'報告書（事業主控）'!AH354</f>
        <v>0</v>
      </c>
      <c r="AI354" s="775"/>
      <c r="AJ354" s="775"/>
      <c r="AK354" s="776"/>
      <c r="AL354" s="479">
        <f>'報告書（事業主控）'!AL354</f>
        <v>0</v>
      </c>
      <c r="AM354" s="773"/>
      <c r="AN354" s="767">
        <f>'報告書（事業主控）'!AN354</f>
        <v>0</v>
      </c>
      <c r="AO354" s="768"/>
      <c r="AP354" s="768"/>
      <c r="AQ354" s="768"/>
      <c r="AR354" s="768"/>
      <c r="AS354" s="73"/>
      <c r="AT354" s="83"/>
    </row>
    <row r="355" spans="2:46" ht="18" customHeight="1">
      <c r="B355" s="790">
        <f>'報告書（事業主控）'!B355</f>
        <v>0</v>
      </c>
      <c r="C355" s="791"/>
      <c r="D355" s="791"/>
      <c r="E355" s="791"/>
      <c r="F355" s="791"/>
      <c r="G355" s="791"/>
      <c r="H355" s="791"/>
      <c r="I355" s="792"/>
      <c r="J355" s="790">
        <f>'報告書（事業主控）'!J355</f>
        <v>0</v>
      </c>
      <c r="K355" s="791"/>
      <c r="L355" s="791"/>
      <c r="M355" s="791"/>
      <c r="N355" s="796"/>
      <c r="O355" s="108">
        <f>'報告書（事業主控）'!O355</f>
        <v>0</v>
      </c>
      <c r="P355" s="90" t="s">
        <v>45</v>
      </c>
      <c r="Q355" s="108">
        <f>'報告書（事業主控）'!Q355</f>
        <v>0</v>
      </c>
      <c r="R355" s="90" t="s">
        <v>46</v>
      </c>
      <c r="S355" s="108">
        <f>'報告書（事業主控）'!S355</f>
        <v>0</v>
      </c>
      <c r="T355" s="798" t="s">
        <v>47</v>
      </c>
      <c r="U355" s="798"/>
      <c r="V355" s="800">
        <f>'報告書（事業主控）'!V355</f>
        <v>0</v>
      </c>
      <c r="W355" s="801"/>
      <c r="X355" s="801"/>
      <c r="Y355" s="95"/>
      <c r="Z355" s="68"/>
      <c r="AA355" s="111"/>
      <c r="AB355" s="111"/>
      <c r="AC355" s="95"/>
      <c r="AD355" s="68"/>
      <c r="AE355" s="111"/>
      <c r="AF355" s="111"/>
      <c r="AG355" s="95"/>
      <c r="AH355" s="770">
        <f>'報告書（事業主控）'!AH355</f>
        <v>0</v>
      </c>
      <c r="AI355" s="771"/>
      <c r="AJ355" s="771"/>
      <c r="AK355" s="772"/>
      <c r="AL355" s="68"/>
      <c r="AM355" s="69"/>
      <c r="AN355" s="770">
        <f>'報告書（事業主控）'!AN355</f>
        <v>0</v>
      </c>
      <c r="AO355" s="771"/>
      <c r="AP355" s="771"/>
      <c r="AQ355" s="771"/>
      <c r="AR355" s="771"/>
      <c r="AS355" s="112"/>
      <c r="AT355" s="83"/>
    </row>
    <row r="356" spans="2:46" ht="18" customHeight="1">
      <c r="B356" s="793"/>
      <c r="C356" s="794"/>
      <c r="D356" s="794"/>
      <c r="E356" s="794"/>
      <c r="F356" s="794"/>
      <c r="G356" s="794"/>
      <c r="H356" s="794"/>
      <c r="I356" s="795"/>
      <c r="J356" s="793"/>
      <c r="K356" s="794"/>
      <c r="L356" s="794"/>
      <c r="M356" s="794"/>
      <c r="N356" s="797"/>
      <c r="O356" s="113">
        <f>'報告書（事業主控）'!O356</f>
        <v>0</v>
      </c>
      <c r="P356" s="114" t="s">
        <v>45</v>
      </c>
      <c r="Q356" s="113">
        <f>'報告書（事業主控）'!Q356</f>
        <v>0</v>
      </c>
      <c r="R356" s="114" t="s">
        <v>46</v>
      </c>
      <c r="S356" s="113">
        <f>'報告書（事業主控）'!S356</f>
        <v>0</v>
      </c>
      <c r="T356" s="799" t="s">
        <v>48</v>
      </c>
      <c r="U356" s="799"/>
      <c r="V356" s="774">
        <f>'報告書（事業主控）'!V356</f>
        <v>0</v>
      </c>
      <c r="W356" s="775"/>
      <c r="X356" s="775"/>
      <c r="Y356" s="775"/>
      <c r="Z356" s="774">
        <f>'報告書（事業主控）'!Z356</f>
        <v>0</v>
      </c>
      <c r="AA356" s="775"/>
      <c r="AB356" s="775"/>
      <c r="AC356" s="775"/>
      <c r="AD356" s="774">
        <f>'報告書（事業主控）'!AD356</f>
        <v>0</v>
      </c>
      <c r="AE356" s="775"/>
      <c r="AF356" s="775"/>
      <c r="AG356" s="775"/>
      <c r="AH356" s="774">
        <f>'報告書（事業主控）'!AH356</f>
        <v>0</v>
      </c>
      <c r="AI356" s="775"/>
      <c r="AJ356" s="775"/>
      <c r="AK356" s="776"/>
      <c r="AL356" s="479">
        <f>'報告書（事業主控）'!AL356</f>
        <v>0</v>
      </c>
      <c r="AM356" s="773"/>
      <c r="AN356" s="767">
        <f>'報告書（事業主控）'!AN356</f>
        <v>0</v>
      </c>
      <c r="AO356" s="768"/>
      <c r="AP356" s="768"/>
      <c r="AQ356" s="768"/>
      <c r="AR356" s="768"/>
      <c r="AS356" s="73"/>
      <c r="AT356" s="83"/>
    </row>
    <row r="357" spans="2:46" ht="18" customHeight="1">
      <c r="B357" s="790">
        <f>'報告書（事業主控）'!B357</f>
        <v>0</v>
      </c>
      <c r="C357" s="791"/>
      <c r="D357" s="791"/>
      <c r="E357" s="791"/>
      <c r="F357" s="791"/>
      <c r="G357" s="791"/>
      <c r="H357" s="791"/>
      <c r="I357" s="792"/>
      <c r="J357" s="790">
        <f>'報告書（事業主控）'!J357</f>
        <v>0</v>
      </c>
      <c r="K357" s="791"/>
      <c r="L357" s="791"/>
      <c r="M357" s="791"/>
      <c r="N357" s="796"/>
      <c r="O357" s="108">
        <f>'報告書（事業主控）'!O357</f>
        <v>0</v>
      </c>
      <c r="P357" s="90" t="s">
        <v>45</v>
      </c>
      <c r="Q357" s="108">
        <f>'報告書（事業主控）'!Q357</f>
        <v>0</v>
      </c>
      <c r="R357" s="90" t="s">
        <v>46</v>
      </c>
      <c r="S357" s="108">
        <f>'報告書（事業主控）'!S357</f>
        <v>0</v>
      </c>
      <c r="T357" s="798" t="s">
        <v>47</v>
      </c>
      <c r="U357" s="798"/>
      <c r="V357" s="800">
        <f>'報告書（事業主控）'!V357</f>
        <v>0</v>
      </c>
      <c r="W357" s="801"/>
      <c r="X357" s="801"/>
      <c r="Y357" s="95"/>
      <c r="Z357" s="68"/>
      <c r="AA357" s="111"/>
      <c r="AB357" s="111"/>
      <c r="AC357" s="95"/>
      <c r="AD357" s="68"/>
      <c r="AE357" s="111"/>
      <c r="AF357" s="111"/>
      <c r="AG357" s="95"/>
      <c r="AH357" s="770">
        <f>'報告書（事業主控）'!AH357</f>
        <v>0</v>
      </c>
      <c r="AI357" s="771"/>
      <c r="AJ357" s="771"/>
      <c r="AK357" s="772"/>
      <c r="AL357" s="68"/>
      <c r="AM357" s="69"/>
      <c r="AN357" s="770">
        <f>'報告書（事業主控）'!AN357</f>
        <v>0</v>
      </c>
      <c r="AO357" s="771"/>
      <c r="AP357" s="771"/>
      <c r="AQ357" s="771"/>
      <c r="AR357" s="771"/>
      <c r="AS357" s="112"/>
      <c r="AT357" s="83"/>
    </row>
    <row r="358" spans="2:46" ht="18" customHeight="1">
      <c r="B358" s="793"/>
      <c r="C358" s="794"/>
      <c r="D358" s="794"/>
      <c r="E358" s="794"/>
      <c r="F358" s="794"/>
      <c r="G358" s="794"/>
      <c r="H358" s="794"/>
      <c r="I358" s="795"/>
      <c r="J358" s="793"/>
      <c r="K358" s="794"/>
      <c r="L358" s="794"/>
      <c r="M358" s="794"/>
      <c r="N358" s="797"/>
      <c r="O358" s="113">
        <f>'報告書（事業主控）'!O358</f>
        <v>0</v>
      </c>
      <c r="P358" s="114" t="s">
        <v>45</v>
      </c>
      <c r="Q358" s="113">
        <f>'報告書（事業主控）'!Q358</f>
        <v>0</v>
      </c>
      <c r="R358" s="114" t="s">
        <v>46</v>
      </c>
      <c r="S358" s="113">
        <f>'報告書（事業主控）'!S358</f>
        <v>0</v>
      </c>
      <c r="T358" s="799" t="s">
        <v>48</v>
      </c>
      <c r="U358" s="799"/>
      <c r="V358" s="774">
        <f>'報告書（事業主控）'!V358</f>
        <v>0</v>
      </c>
      <c r="W358" s="775"/>
      <c r="X358" s="775"/>
      <c r="Y358" s="775"/>
      <c r="Z358" s="774">
        <f>'報告書（事業主控）'!Z358</f>
        <v>0</v>
      </c>
      <c r="AA358" s="775"/>
      <c r="AB358" s="775"/>
      <c r="AC358" s="775"/>
      <c r="AD358" s="774">
        <f>'報告書（事業主控）'!AD358</f>
        <v>0</v>
      </c>
      <c r="AE358" s="775"/>
      <c r="AF358" s="775"/>
      <c r="AG358" s="775"/>
      <c r="AH358" s="774">
        <f>'報告書（事業主控）'!AH358</f>
        <v>0</v>
      </c>
      <c r="AI358" s="775"/>
      <c r="AJ358" s="775"/>
      <c r="AK358" s="776"/>
      <c r="AL358" s="479">
        <f>'報告書（事業主控）'!AL358</f>
        <v>0</v>
      </c>
      <c r="AM358" s="773"/>
      <c r="AN358" s="767">
        <f>'報告書（事業主控）'!AN358</f>
        <v>0</v>
      </c>
      <c r="AO358" s="768"/>
      <c r="AP358" s="768"/>
      <c r="AQ358" s="768"/>
      <c r="AR358" s="768"/>
      <c r="AS358" s="73"/>
      <c r="AT358" s="83"/>
    </row>
    <row r="359" spans="2:46" ht="18" customHeight="1">
      <c r="B359" s="790">
        <f>'報告書（事業主控）'!B359</f>
        <v>0</v>
      </c>
      <c r="C359" s="791"/>
      <c r="D359" s="791"/>
      <c r="E359" s="791"/>
      <c r="F359" s="791"/>
      <c r="G359" s="791"/>
      <c r="H359" s="791"/>
      <c r="I359" s="792"/>
      <c r="J359" s="790">
        <f>'報告書（事業主控）'!J359</f>
        <v>0</v>
      </c>
      <c r="K359" s="791"/>
      <c r="L359" s="791"/>
      <c r="M359" s="791"/>
      <c r="N359" s="796"/>
      <c r="O359" s="108">
        <f>'報告書（事業主控）'!O359</f>
        <v>0</v>
      </c>
      <c r="P359" s="90" t="s">
        <v>45</v>
      </c>
      <c r="Q359" s="108">
        <f>'報告書（事業主控）'!Q359</f>
        <v>0</v>
      </c>
      <c r="R359" s="90" t="s">
        <v>46</v>
      </c>
      <c r="S359" s="108">
        <f>'報告書（事業主控）'!S359</f>
        <v>0</v>
      </c>
      <c r="T359" s="798" t="s">
        <v>47</v>
      </c>
      <c r="U359" s="798"/>
      <c r="V359" s="800">
        <f>'報告書（事業主控）'!V359</f>
        <v>0</v>
      </c>
      <c r="W359" s="801"/>
      <c r="X359" s="801"/>
      <c r="Y359" s="95"/>
      <c r="Z359" s="68"/>
      <c r="AA359" s="111"/>
      <c r="AB359" s="111"/>
      <c r="AC359" s="95"/>
      <c r="AD359" s="68"/>
      <c r="AE359" s="111"/>
      <c r="AF359" s="111"/>
      <c r="AG359" s="95"/>
      <c r="AH359" s="770">
        <f>'報告書（事業主控）'!AH359</f>
        <v>0</v>
      </c>
      <c r="AI359" s="771"/>
      <c r="AJ359" s="771"/>
      <c r="AK359" s="772"/>
      <c r="AL359" s="68"/>
      <c r="AM359" s="69"/>
      <c r="AN359" s="770">
        <f>'報告書（事業主控）'!AN359</f>
        <v>0</v>
      </c>
      <c r="AO359" s="771"/>
      <c r="AP359" s="771"/>
      <c r="AQ359" s="771"/>
      <c r="AR359" s="771"/>
      <c r="AS359" s="112"/>
      <c r="AT359" s="83"/>
    </row>
    <row r="360" spans="2:46" ht="18" customHeight="1">
      <c r="B360" s="793"/>
      <c r="C360" s="794"/>
      <c r="D360" s="794"/>
      <c r="E360" s="794"/>
      <c r="F360" s="794"/>
      <c r="G360" s="794"/>
      <c r="H360" s="794"/>
      <c r="I360" s="795"/>
      <c r="J360" s="793"/>
      <c r="K360" s="794"/>
      <c r="L360" s="794"/>
      <c r="M360" s="794"/>
      <c r="N360" s="797"/>
      <c r="O360" s="113">
        <f>'報告書（事業主控）'!O360</f>
        <v>0</v>
      </c>
      <c r="P360" s="114" t="s">
        <v>45</v>
      </c>
      <c r="Q360" s="113">
        <f>'報告書（事業主控）'!Q360</f>
        <v>0</v>
      </c>
      <c r="R360" s="114" t="s">
        <v>46</v>
      </c>
      <c r="S360" s="113">
        <f>'報告書（事業主控）'!S360</f>
        <v>0</v>
      </c>
      <c r="T360" s="799" t="s">
        <v>48</v>
      </c>
      <c r="U360" s="799"/>
      <c r="V360" s="774">
        <f>'報告書（事業主控）'!V360</f>
        <v>0</v>
      </c>
      <c r="W360" s="775"/>
      <c r="X360" s="775"/>
      <c r="Y360" s="775"/>
      <c r="Z360" s="774">
        <f>'報告書（事業主控）'!Z360</f>
        <v>0</v>
      </c>
      <c r="AA360" s="775"/>
      <c r="AB360" s="775"/>
      <c r="AC360" s="775"/>
      <c r="AD360" s="774">
        <f>'報告書（事業主控）'!AD360</f>
        <v>0</v>
      </c>
      <c r="AE360" s="775"/>
      <c r="AF360" s="775"/>
      <c r="AG360" s="775"/>
      <c r="AH360" s="774">
        <f>'報告書（事業主控）'!AH360</f>
        <v>0</v>
      </c>
      <c r="AI360" s="775"/>
      <c r="AJ360" s="775"/>
      <c r="AK360" s="776"/>
      <c r="AL360" s="479">
        <f>'報告書（事業主控）'!AL360</f>
        <v>0</v>
      </c>
      <c r="AM360" s="773"/>
      <c r="AN360" s="767">
        <f>'報告書（事業主控）'!AN360</f>
        <v>0</v>
      </c>
      <c r="AO360" s="768"/>
      <c r="AP360" s="768"/>
      <c r="AQ360" s="768"/>
      <c r="AR360" s="768"/>
      <c r="AS360" s="73"/>
      <c r="AT360" s="83"/>
    </row>
    <row r="361" spans="2:46" ht="18" customHeight="1">
      <c r="B361" s="790">
        <f>'報告書（事業主控）'!B361</f>
        <v>0</v>
      </c>
      <c r="C361" s="791"/>
      <c r="D361" s="791"/>
      <c r="E361" s="791"/>
      <c r="F361" s="791"/>
      <c r="G361" s="791"/>
      <c r="H361" s="791"/>
      <c r="I361" s="792"/>
      <c r="J361" s="790">
        <f>'報告書（事業主控）'!J361</f>
        <v>0</v>
      </c>
      <c r="K361" s="791"/>
      <c r="L361" s="791"/>
      <c r="M361" s="791"/>
      <c r="N361" s="796"/>
      <c r="O361" s="108">
        <f>'報告書（事業主控）'!O361</f>
        <v>0</v>
      </c>
      <c r="P361" s="90" t="s">
        <v>45</v>
      </c>
      <c r="Q361" s="108">
        <f>'報告書（事業主控）'!Q361</f>
        <v>0</v>
      </c>
      <c r="R361" s="90" t="s">
        <v>46</v>
      </c>
      <c r="S361" s="108">
        <f>'報告書（事業主控）'!S361</f>
        <v>0</v>
      </c>
      <c r="T361" s="798" t="s">
        <v>47</v>
      </c>
      <c r="U361" s="798"/>
      <c r="V361" s="800">
        <f>'報告書（事業主控）'!V361</f>
        <v>0</v>
      </c>
      <c r="W361" s="801"/>
      <c r="X361" s="801"/>
      <c r="Y361" s="95"/>
      <c r="Z361" s="68"/>
      <c r="AA361" s="111"/>
      <c r="AB361" s="111"/>
      <c r="AC361" s="95"/>
      <c r="AD361" s="68"/>
      <c r="AE361" s="111"/>
      <c r="AF361" s="111"/>
      <c r="AG361" s="95"/>
      <c r="AH361" s="770">
        <f>'報告書（事業主控）'!AH361</f>
        <v>0</v>
      </c>
      <c r="AI361" s="771"/>
      <c r="AJ361" s="771"/>
      <c r="AK361" s="772"/>
      <c r="AL361" s="68"/>
      <c r="AM361" s="69"/>
      <c r="AN361" s="770">
        <f>'報告書（事業主控）'!AN361</f>
        <v>0</v>
      </c>
      <c r="AO361" s="771"/>
      <c r="AP361" s="771"/>
      <c r="AQ361" s="771"/>
      <c r="AR361" s="771"/>
      <c r="AS361" s="112"/>
      <c r="AT361" s="83"/>
    </row>
    <row r="362" spans="2:46" ht="18" customHeight="1">
      <c r="B362" s="793"/>
      <c r="C362" s="794"/>
      <c r="D362" s="794"/>
      <c r="E362" s="794"/>
      <c r="F362" s="794"/>
      <c r="G362" s="794"/>
      <c r="H362" s="794"/>
      <c r="I362" s="795"/>
      <c r="J362" s="793"/>
      <c r="K362" s="794"/>
      <c r="L362" s="794"/>
      <c r="M362" s="794"/>
      <c r="N362" s="797"/>
      <c r="O362" s="113">
        <f>'報告書（事業主控）'!O362</f>
        <v>0</v>
      </c>
      <c r="P362" s="114" t="s">
        <v>45</v>
      </c>
      <c r="Q362" s="113">
        <f>'報告書（事業主控）'!Q362</f>
        <v>0</v>
      </c>
      <c r="R362" s="114" t="s">
        <v>46</v>
      </c>
      <c r="S362" s="113">
        <f>'報告書（事業主控）'!S362</f>
        <v>0</v>
      </c>
      <c r="T362" s="799" t="s">
        <v>48</v>
      </c>
      <c r="U362" s="799"/>
      <c r="V362" s="774">
        <f>'報告書（事業主控）'!V362</f>
        <v>0</v>
      </c>
      <c r="W362" s="775"/>
      <c r="X362" s="775"/>
      <c r="Y362" s="775"/>
      <c r="Z362" s="774">
        <f>'報告書（事業主控）'!Z362</f>
        <v>0</v>
      </c>
      <c r="AA362" s="775"/>
      <c r="AB362" s="775"/>
      <c r="AC362" s="775"/>
      <c r="AD362" s="774">
        <f>'報告書（事業主控）'!AD362</f>
        <v>0</v>
      </c>
      <c r="AE362" s="775"/>
      <c r="AF362" s="775"/>
      <c r="AG362" s="775"/>
      <c r="AH362" s="774">
        <f>'報告書（事業主控）'!AH362</f>
        <v>0</v>
      </c>
      <c r="AI362" s="775"/>
      <c r="AJ362" s="775"/>
      <c r="AK362" s="776"/>
      <c r="AL362" s="479">
        <f>'報告書（事業主控）'!AL362</f>
        <v>0</v>
      </c>
      <c r="AM362" s="773"/>
      <c r="AN362" s="767">
        <f>'報告書（事業主控）'!AN362</f>
        <v>0</v>
      </c>
      <c r="AO362" s="768"/>
      <c r="AP362" s="768"/>
      <c r="AQ362" s="768"/>
      <c r="AR362" s="768"/>
      <c r="AS362" s="73"/>
      <c r="AT362" s="83"/>
    </row>
    <row r="363" spans="2:46" ht="18" customHeight="1">
      <c r="B363" s="790">
        <f>'報告書（事業主控）'!B363</f>
        <v>0</v>
      </c>
      <c r="C363" s="791"/>
      <c r="D363" s="791"/>
      <c r="E363" s="791"/>
      <c r="F363" s="791"/>
      <c r="G363" s="791"/>
      <c r="H363" s="791"/>
      <c r="I363" s="792"/>
      <c r="J363" s="790">
        <f>'報告書（事業主控）'!J363</f>
        <v>0</v>
      </c>
      <c r="K363" s="791"/>
      <c r="L363" s="791"/>
      <c r="M363" s="791"/>
      <c r="N363" s="796"/>
      <c r="O363" s="108">
        <f>'報告書（事業主控）'!O363</f>
        <v>0</v>
      </c>
      <c r="P363" s="90" t="s">
        <v>45</v>
      </c>
      <c r="Q363" s="108">
        <f>'報告書（事業主控）'!Q363</f>
        <v>0</v>
      </c>
      <c r="R363" s="90" t="s">
        <v>46</v>
      </c>
      <c r="S363" s="108">
        <f>'報告書（事業主控）'!S363</f>
        <v>0</v>
      </c>
      <c r="T363" s="798" t="s">
        <v>47</v>
      </c>
      <c r="U363" s="798"/>
      <c r="V363" s="800">
        <f>'報告書（事業主控）'!V363</f>
        <v>0</v>
      </c>
      <c r="W363" s="801"/>
      <c r="X363" s="801"/>
      <c r="Y363" s="95"/>
      <c r="Z363" s="68"/>
      <c r="AA363" s="111"/>
      <c r="AB363" s="111"/>
      <c r="AC363" s="95"/>
      <c r="AD363" s="68"/>
      <c r="AE363" s="111"/>
      <c r="AF363" s="111"/>
      <c r="AG363" s="95"/>
      <c r="AH363" s="770">
        <f>'報告書（事業主控）'!AH363</f>
        <v>0</v>
      </c>
      <c r="AI363" s="771"/>
      <c r="AJ363" s="771"/>
      <c r="AK363" s="772"/>
      <c r="AL363" s="68"/>
      <c r="AM363" s="69"/>
      <c r="AN363" s="770">
        <f>'報告書（事業主控）'!AN363</f>
        <v>0</v>
      </c>
      <c r="AO363" s="771"/>
      <c r="AP363" s="771"/>
      <c r="AQ363" s="771"/>
      <c r="AR363" s="771"/>
      <c r="AS363" s="112"/>
      <c r="AT363" s="83"/>
    </row>
    <row r="364" spans="2:46" ht="18" customHeight="1">
      <c r="B364" s="793"/>
      <c r="C364" s="794"/>
      <c r="D364" s="794"/>
      <c r="E364" s="794"/>
      <c r="F364" s="794"/>
      <c r="G364" s="794"/>
      <c r="H364" s="794"/>
      <c r="I364" s="795"/>
      <c r="J364" s="793"/>
      <c r="K364" s="794"/>
      <c r="L364" s="794"/>
      <c r="M364" s="794"/>
      <c r="N364" s="797"/>
      <c r="O364" s="113">
        <f>'報告書（事業主控）'!O364</f>
        <v>0</v>
      </c>
      <c r="P364" s="114" t="s">
        <v>45</v>
      </c>
      <c r="Q364" s="113">
        <f>'報告書（事業主控）'!Q364</f>
        <v>0</v>
      </c>
      <c r="R364" s="114" t="s">
        <v>46</v>
      </c>
      <c r="S364" s="113">
        <f>'報告書（事業主控）'!S364</f>
        <v>0</v>
      </c>
      <c r="T364" s="799" t="s">
        <v>48</v>
      </c>
      <c r="U364" s="799"/>
      <c r="V364" s="774">
        <f>'報告書（事業主控）'!V364</f>
        <v>0</v>
      </c>
      <c r="W364" s="775"/>
      <c r="X364" s="775"/>
      <c r="Y364" s="775"/>
      <c r="Z364" s="774">
        <f>'報告書（事業主控）'!Z364</f>
        <v>0</v>
      </c>
      <c r="AA364" s="775"/>
      <c r="AB364" s="775"/>
      <c r="AC364" s="775"/>
      <c r="AD364" s="774">
        <f>'報告書（事業主控）'!AD364</f>
        <v>0</v>
      </c>
      <c r="AE364" s="775"/>
      <c r="AF364" s="775"/>
      <c r="AG364" s="775"/>
      <c r="AH364" s="774">
        <f>'報告書（事業主控）'!AH364</f>
        <v>0</v>
      </c>
      <c r="AI364" s="775"/>
      <c r="AJ364" s="775"/>
      <c r="AK364" s="776"/>
      <c r="AL364" s="479">
        <f>'報告書（事業主控）'!AL364</f>
        <v>0</v>
      </c>
      <c r="AM364" s="773"/>
      <c r="AN364" s="767">
        <f>'報告書（事業主控）'!AN364</f>
        <v>0</v>
      </c>
      <c r="AO364" s="768"/>
      <c r="AP364" s="768"/>
      <c r="AQ364" s="768"/>
      <c r="AR364" s="768"/>
      <c r="AS364" s="73"/>
      <c r="AT364" s="83"/>
    </row>
    <row r="365" spans="2:46" ht="18" customHeight="1">
      <c r="B365" s="501" t="s">
        <v>113</v>
      </c>
      <c r="C365" s="502"/>
      <c r="D365" s="502"/>
      <c r="E365" s="503"/>
      <c r="F365" s="781">
        <f>'報告書（事業主控）'!F365</f>
        <v>0</v>
      </c>
      <c r="G365" s="782"/>
      <c r="H365" s="782"/>
      <c r="I365" s="782"/>
      <c r="J365" s="782"/>
      <c r="K365" s="782"/>
      <c r="L365" s="782"/>
      <c r="M365" s="782"/>
      <c r="N365" s="783"/>
      <c r="O365" s="875" t="s">
        <v>60</v>
      </c>
      <c r="P365" s="876"/>
      <c r="Q365" s="876"/>
      <c r="R365" s="876"/>
      <c r="S365" s="876"/>
      <c r="T365" s="876"/>
      <c r="U365" s="877"/>
      <c r="V365" s="770">
        <f>'報告書（事業主控）'!V365</f>
        <v>0</v>
      </c>
      <c r="W365" s="771"/>
      <c r="X365" s="771"/>
      <c r="Y365" s="772"/>
      <c r="Z365" s="68"/>
      <c r="AA365" s="111"/>
      <c r="AB365" s="111"/>
      <c r="AC365" s="95"/>
      <c r="AD365" s="68"/>
      <c r="AE365" s="111"/>
      <c r="AF365" s="111"/>
      <c r="AG365" s="95"/>
      <c r="AH365" s="770">
        <f>'報告書（事業主控）'!AH365</f>
        <v>0</v>
      </c>
      <c r="AI365" s="771"/>
      <c r="AJ365" s="771"/>
      <c r="AK365" s="772"/>
      <c r="AL365" s="68"/>
      <c r="AM365" s="69"/>
      <c r="AN365" s="770">
        <f>'報告書（事業主控）'!AN365</f>
        <v>0</v>
      </c>
      <c r="AO365" s="771"/>
      <c r="AP365" s="771"/>
      <c r="AQ365" s="771"/>
      <c r="AR365" s="771"/>
      <c r="AS365" s="112"/>
      <c r="AT365" s="83"/>
    </row>
    <row r="366" spans="2:46" ht="18" customHeight="1">
      <c r="B366" s="504"/>
      <c r="C366" s="505"/>
      <c r="D366" s="505"/>
      <c r="E366" s="506"/>
      <c r="F366" s="784"/>
      <c r="G366" s="785"/>
      <c r="H366" s="785"/>
      <c r="I366" s="785"/>
      <c r="J366" s="785"/>
      <c r="K366" s="785"/>
      <c r="L366" s="785"/>
      <c r="M366" s="785"/>
      <c r="N366" s="786"/>
      <c r="O366" s="878"/>
      <c r="P366" s="879"/>
      <c r="Q366" s="879"/>
      <c r="R366" s="879"/>
      <c r="S366" s="879"/>
      <c r="T366" s="879"/>
      <c r="U366" s="880"/>
      <c r="V366" s="471">
        <f>'報告書（事業主控）'!V366</f>
        <v>0</v>
      </c>
      <c r="W366" s="723"/>
      <c r="X366" s="723"/>
      <c r="Y366" s="726"/>
      <c r="Z366" s="471">
        <f>'報告書（事業主控）'!Z366</f>
        <v>0</v>
      </c>
      <c r="AA366" s="724"/>
      <c r="AB366" s="724"/>
      <c r="AC366" s="725"/>
      <c r="AD366" s="471">
        <f>'報告書（事業主控）'!AD366</f>
        <v>0</v>
      </c>
      <c r="AE366" s="724"/>
      <c r="AF366" s="724"/>
      <c r="AG366" s="725"/>
      <c r="AH366" s="471">
        <f>'報告書（事業主控）'!AH366</f>
        <v>0</v>
      </c>
      <c r="AI366" s="472"/>
      <c r="AJ366" s="472"/>
      <c r="AK366" s="472"/>
      <c r="AL366" s="309"/>
      <c r="AM366" s="310"/>
      <c r="AN366" s="471">
        <f>'報告書（事業主控）'!AN366</f>
        <v>0</v>
      </c>
      <c r="AO366" s="723"/>
      <c r="AP366" s="723"/>
      <c r="AQ366" s="723"/>
      <c r="AR366" s="723"/>
      <c r="AS366" s="299"/>
      <c r="AT366" s="83"/>
    </row>
    <row r="367" spans="2:46" ht="18" customHeight="1">
      <c r="B367" s="507"/>
      <c r="C367" s="508"/>
      <c r="D367" s="508"/>
      <c r="E367" s="509"/>
      <c r="F367" s="787"/>
      <c r="G367" s="788"/>
      <c r="H367" s="788"/>
      <c r="I367" s="788"/>
      <c r="J367" s="788"/>
      <c r="K367" s="788"/>
      <c r="L367" s="788"/>
      <c r="M367" s="788"/>
      <c r="N367" s="789"/>
      <c r="O367" s="881"/>
      <c r="P367" s="882"/>
      <c r="Q367" s="882"/>
      <c r="R367" s="882"/>
      <c r="S367" s="882"/>
      <c r="T367" s="882"/>
      <c r="U367" s="883"/>
      <c r="V367" s="767">
        <f>'報告書（事業主控）'!V367</f>
        <v>0</v>
      </c>
      <c r="W367" s="768"/>
      <c r="X367" s="768"/>
      <c r="Y367" s="769"/>
      <c r="Z367" s="767">
        <f>'報告書（事業主控）'!Z367</f>
        <v>0</v>
      </c>
      <c r="AA367" s="768"/>
      <c r="AB367" s="768"/>
      <c r="AC367" s="769"/>
      <c r="AD367" s="767">
        <f>'報告書（事業主控）'!AD367</f>
        <v>0</v>
      </c>
      <c r="AE367" s="768"/>
      <c r="AF367" s="768"/>
      <c r="AG367" s="769"/>
      <c r="AH367" s="767">
        <f>'報告書（事業主控）'!AH367</f>
        <v>0</v>
      </c>
      <c r="AI367" s="768"/>
      <c r="AJ367" s="768"/>
      <c r="AK367" s="769"/>
      <c r="AL367" s="72"/>
      <c r="AM367" s="73"/>
      <c r="AN367" s="767">
        <f>'報告書（事業主控）'!AN367</f>
        <v>0</v>
      </c>
      <c r="AO367" s="768"/>
      <c r="AP367" s="768"/>
      <c r="AQ367" s="768"/>
      <c r="AR367" s="768"/>
      <c r="AS367" s="73"/>
      <c r="AT367" s="83"/>
    </row>
    <row r="368" spans="2:46" ht="18" customHeight="1">
      <c r="AN368" s="766">
        <f>'報告書（事業主控）'!AN368</f>
        <v>0</v>
      </c>
      <c r="AO368" s="766"/>
      <c r="AP368" s="766"/>
      <c r="AQ368" s="766"/>
      <c r="AR368" s="766"/>
      <c r="AS368" s="83"/>
      <c r="AT368" s="83"/>
    </row>
    <row r="369" spans="2:46" ht="31.5" customHeight="1">
      <c r="AN369" s="130"/>
      <c r="AO369" s="130"/>
      <c r="AP369" s="130"/>
      <c r="AQ369" s="130"/>
      <c r="AR369" s="130"/>
      <c r="AS369" s="83"/>
      <c r="AT369" s="83"/>
    </row>
    <row r="370" spans="2:46" ht="7.5" customHeight="1">
      <c r="X370" s="82"/>
      <c r="Y370" s="82"/>
      <c r="Z370" s="83"/>
      <c r="AA370" s="83"/>
      <c r="AB370" s="83"/>
      <c r="AC370" s="83"/>
      <c r="AD370" s="83"/>
      <c r="AE370" s="83"/>
      <c r="AF370" s="83"/>
      <c r="AG370" s="83"/>
      <c r="AH370" s="83"/>
      <c r="AI370" s="83"/>
      <c r="AJ370" s="83"/>
      <c r="AK370" s="83"/>
      <c r="AL370" s="83"/>
      <c r="AM370" s="83"/>
      <c r="AN370" s="83"/>
      <c r="AO370" s="83"/>
      <c r="AP370" s="83"/>
      <c r="AQ370" s="83"/>
      <c r="AR370" s="83"/>
      <c r="AS370" s="83"/>
    </row>
    <row r="371" spans="2:46" ht="10.5" customHeight="1">
      <c r="X371" s="82"/>
      <c r="Y371" s="82"/>
      <c r="Z371" s="83"/>
      <c r="AA371" s="83"/>
      <c r="AB371" s="83"/>
      <c r="AC371" s="83"/>
      <c r="AD371" s="83"/>
      <c r="AE371" s="83"/>
      <c r="AF371" s="83"/>
      <c r="AG371" s="83"/>
      <c r="AH371" s="83"/>
      <c r="AI371" s="83"/>
      <c r="AJ371" s="83"/>
      <c r="AK371" s="83"/>
      <c r="AL371" s="83"/>
      <c r="AM371" s="83"/>
      <c r="AN371" s="83"/>
      <c r="AO371" s="83"/>
      <c r="AP371" s="83"/>
      <c r="AQ371" s="83"/>
      <c r="AR371" s="83"/>
      <c r="AS371" s="83"/>
    </row>
    <row r="372" spans="2:46" ht="5.25" customHeight="1">
      <c r="X372" s="82"/>
      <c r="Y372" s="82"/>
      <c r="Z372" s="83"/>
      <c r="AA372" s="83"/>
      <c r="AB372" s="83"/>
      <c r="AC372" s="83"/>
      <c r="AD372" s="83"/>
      <c r="AE372" s="83"/>
      <c r="AF372" s="83"/>
      <c r="AG372" s="83"/>
      <c r="AH372" s="83"/>
      <c r="AI372" s="83"/>
      <c r="AJ372" s="83"/>
      <c r="AK372" s="83"/>
      <c r="AL372" s="83"/>
      <c r="AM372" s="83"/>
      <c r="AN372" s="83"/>
      <c r="AO372" s="83"/>
      <c r="AP372" s="83"/>
      <c r="AQ372" s="83"/>
      <c r="AR372" s="83"/>
      <c r="AS372" s="83"/>
    </row>
    <row r="373" spans="2:46" ht="5.25" customHeight="1">
      <c r="X373" s="82"/>
      <c r="Y373" s="82"/>
      <c r="Z373" s="83"/>
      <c r="AA373" s="83"/>
      <c r="AB373" s="83"/>
      <c r="AC373" s="83"/>
      <c r="AD373" s="83"/>
      <c r="AE373" s="83"/>
      <c r="AF373" s="83"/>
      <c r="AG373" s="83"/>
      <c r="AH373" s="83"/>
      <c r="AI373" s="83"/>
      <c r="AJ373" s="83"/>
      <c r="AK373" s="83"/>
      <c r="AL373" s="83"/>
      <c r="AM373" s="83"/>
      <c r="AN373" s="83"/>
      <c r="AO373" s="83"/>
      <c r="AP373" s="83"/>
      <c r="AQ373" s="83"/>
      <c r="AR373" s="83"/>
      <c r="AS373" s="83"/>
    </row>
    <row r="374" spans="2:46" ht="5.25" customHeight="1">
      <c r="X374" s="82"/>
      <c r="Y374" s="82"/>
      <c r="Z374" s="83"/>
      <c r="AA374" s="83"/>
      <c r="AB374" s="83"/>
      <c r="AC374" s="83"/>
      <c r="AD374" s="83"/>
      <c r="AE374" s="83"/>
      <c r="AF374" s="83"/>
      <c r="AG374" s="83"/>
      <c r="AH374" s="83"/>
      <c r="AI374" s="83"/>
      <c r="AJ374" s="83"/>
      <c r="AK374" s="83"/>
      <c r="AL374" s="83"/>
      <c r="AM374" s="83"/>
      <c r="AN374" s="83"/>
      <c r="AO374" s="83"/>
      <c r="AP374" s="83"/>
      <c r="AQ374" s="83"/>
      <c r="AR374" s="83"/>
      <c r="AS374" s="83"/>
    </row>
    <row r="375" spans="2:46" ht="5.25" customHeight="1">
      <c r="X375" s="82"/>
      <c r="Y375" s="82"/>
      <c r="Z375" s="83"/>
      <c r="AA375" s="83"/>
      <c r="AB375" s="83"/>
      <c r="AC375" s="83"/>
      <c r="AD375" s="83"/>
      <c r="AE375" s="83"/>
      <c r="AF375" s="83"/>
      <c r="AG375" s="83"/>
      <c r="AH375" s="83"/>
      <c r="AI375" s="83"/>
      <c r="AJ375" s="83"/>
      <c r="AK375" s="83"/>
      <c r="AL375" s="83"/>
      <c r="AM375" s="83"/>
      <c r="AN375" s="83"/>
      <c r="AO375" s="83"/>
      <c r="AP375" s="83"/>
      <c r="AQ375" s="83"/>
      <c r="AR375" s="83"/>
      <c r="AS375" s="83"/>
    </row>
    <row r="376" spans="2:46" ht="17.25" customHeight="1">
      <c r="B376" s="84" t="s">
        <v>50</v>
      </c>
      <c r="L376" s="83"/>
      <c r="M376" s="83"/>
      <c r="N376" s="83"/>
      <c r="O376" s="83"/>
      <c r="P376" s="83"/>
      <c r="Q376" s="83"/>
      <c r="R376" s="83"/>
      <c r="S376" s="85"/>
      <c r="T376" s="85"/>
      <c r="U376" s="85"/>
      <c r="V376" s="85"/>
      <c r="W376" s="85"/>
      <c r="X376" s="83"/>
      <c r="Y376" s="83"/>
      <c r="Z376" s="83"/>
      <c r="AA376" s="83"/>
      <c r="AB376" s="83"/>
      <c r="AC376" s="83"/>
      <c r="AL376" s="86"/>
      <c r="AM376" s="86"/>
      <c r="AN376" s="86"/>
      <c r="AO376" s="86"/>
    </row>
    <row r="377" spans="2:46" ht="12.75" customHeight="1">
      <c r="L377" s="83"/>
      <c r="M377" s="87"/>
      <c r="N377" s="87"/>
      <c r="O377" s="87"/>
      <c r="P377" s="87"/>
      <c r="Q377" s="87"/>
      <c r="R377" s="87"/>
      <c r="S377" s="87"/>
      <c r="T377" s="88"/>
      <c r="U377" s="88"/>
      <c r="V377" s="88"/>
      <c r="W377" s="88"/>
      <c r="X377" s="88"/>
      <c r="Y377" s="88"/>
      <c r="Z377" s="88"/>
      <c r="AA377" s="87"/>
      <c r="AB377" s="87"/>
      <c r="AC377" s="87"/>
      <c r="AL377" s="86"/>
      <c r="AM377" s="947" t="s">
        <v>303</v>
      </c>
      <c r="AN377" s="948"/>
      <c r="AO377" s="948"/>
      <c r="AP377" s="949"/>
    </row>
    <row r="378" spans="2:46" ht="12.75" customHeight="1">
      <c r="L378" s="83"/>
      <c r="M378" s="87"/>
      <c r="N378" s="87"/>
      <c r="O378" s="87"/>
      <c r="P378" s="87"/>
      <c r="Q378" s="87"/>
      <c r="R378" s="87"/>
      <c r="S378" s="87"/>
      <c r="T378" s="88"/>
      <c r="U378" s="88"/>
      <c r="V378" s="88"/>
      <c r="W378" s="88"/>
      <c r="X378" s="88"/>
      <c r="Y378" s="88"/>
      <c r="Z378" s="88"/>
      <c r="AA378" s="87"/>
      <c r="AB378" s="87"/>
      <c r="AC378" s="87"/>
      <c r="AL378" s="86"/>
      <c r="AM378" s="950"/>
      <c r="AN378" s="951"/>
      <c r="AO378" s="951"/>
      <c r="AP378" s="952"/>
    </row>
    <row r="379" spans="2:46" ht="12.75" customHeight="1">
      <c r="L379" s="83"/>
      <c r="M379" s="87"/>
      <c r="N379" s="87"/>
      <c r="O379" s="87"/>
      <c r="P379" s="87"/>
      <c r="Q379" s="87"/>
      <c r="R379" s="87"/>
      <c r="S379" s="87"/>
      <c r="T379" s="87"/>
      <c r="U379" s="87"/>
      <c r="V379" s="87"/>
      <c r="W379" s="87"/>
      <c r="X379" s="87"/>
      <c r="Y379" s="87"/>
      <c r="Z379" s="87"/>
      <c r="AA379" s="87"/>
      <c r="AB379" s="87"/>
      <c r="AC379" s="87"/>
      <c r="AL379" s="86"/>
      <c r="AM379" s="86"/>
      <c r="AN379" s="355"/>
      <c r="AO379" s="355"/>
    </row>
    <row r="380" spans="2:46" ht="6" customHeight="1">
      <c r="L380" s="83"/>
      <c r="M380" s="87"/>
      <c r="N380" s="87"/>
      <c r="O380" s="87"/>
      <c r="P380" s="87"/>
      <c r="Q380" s="87"/>
      <c r="R380" s="87"/>
      <c r="S380" s="87"/>
      <c r="T380" s="87"/>
      <c r="U380" s="87"/>
      <c r="V380" s="87"/>
      <c r="W380" s="87"/>
      <c r="X380" s="87"/>
      <c r="Y380" s="87"/>
      <c r="Z380" s="87"/>
      <c r="AA380" s="87"/>
      <c r="AB380" s="87"/>
      <c r="AC380" s="87"/>
      <c r="AL380" s="86"/>
      <c r="AM380" s="86"/>
    </row>
    <row r="381" spans="2:46" ht="12.75" customHeight="1">
      <c r="B381" s="818" t="s">
        <v>2</v>
      </c>
      <c r="C381" s="819"/>
      <c r="D381" s="819"/>
      <c r="E381" s="819"/>
      <c r="F381" s="819"/>
      <c r="G381" s="819"/>
      <c r="H381" s="819"/>
      <c r="I381" s="819"/>
      <c r="J381" s="841" t="s">
        <v>10</v>
      </c>
      <c r="K381" s="841"/>
      <c r="L381" s="89" t="s">
        <v>3</v>
      </c>
      <c r="M381" s="841" t="s">
        <v>11</v>
      </c>
      <c r="N381" s="841"/>
      <c r="O381" s="847" t="s">
        <v>12</v>
      </c>
      <c r="P381" s="841"/>
      <c r="Q381" s="841"/>
      <c r="R381" s="841"/>
      <c r="S381" s="841"/>
      <c r="T381" s="841"/>
      <c r="U381" s="841" t="s">
        <v>13</v>
      </c>
      <c r="V381" s="841"/>
      <c r="W381" s="841"/>
      <c r="X381" s="83"/>
      <c r="Y381" s="83"/>
      <c r="Z381" s="83"/>
      <c r="AA381" s="83"/>
      <c r="AB381" s="83"/>
      <c r="AC381" s="83"/>
      <c r="AD381" s="90"/>
      <c r="AE381" s="90"/>
      <c r="AF381" s="90"/>
      <c r="AG381" s="90"/>
      <c r="AH381" s="90"/>
      <c r="AI381" s="90"/>
      <c r="AJ381" s="90"/>
      <c r="AK381" s="83"/>
      <c r="AL381" s="594">
        <f ca="1">$AL$9</f>
        <v>10</v>
      </c>
      <c r="AM381" s="595"/>
      <c r="AN381" s="600" t="s">
        <v>4</v>
      </c>
      <c r="AO381" s="600"/>
      <c r="AP381" s="595">
        <v>10</v>
      </c>
      <c r="AQ381" s="595"/>
      <c r="AR381" s="600" t="s">
        <v>5</v>
      </c>
      <c r="AS381" s="615"/>
      <c r="AT381" s="83"/>
    </row>
    <row r="382" spans="2:46" ht="13.5" customHeight="1">
      <c r="B382" s="819"/>
      <c r="C382" s="819"/>
      <c r="D382" s="819"/>
      <c r="E382" s="819"/>
      <c r="F382" s="819"/>
      <c r="G382" s="819"/>
      <c r="H382" s="819"/>
      <c r="I382" s="819"/>
      <c r="J382" s="609" t="str">
        <f>$J$10</f>
        <v>2</v>
      </c>
      <c r="K382" s="547" t="str">
        <f>$K$10</f>
        <v>5</v>
      </c>
      <c r="L382" s="611" t="str">
        <f>$L$10</f>
        <v>1</v>
      </c>
      <c r="M382" s="550" t="str">
        <f>$M$10</f>
        <v>0</v>
      </c>
      <c r="N382" s="547" t="str">
        <f>$N$10</f>
        <v>4</v>
      </c>
      <c r="O382" s="550" t="str">
        <f>$O$10</f>
        <v>9</v>
      </c>
      <c r="P382" s="544" t="str">
        <f>$P$10</f>
        <v>3</v>
      </c>
      <c r="Q382" s="544" t="str">
        <f>$Q$10</f>
        <v>7</v>
      </c>
      <c r="R382" s="544" t="str">
        <f>$R$10</f>
        <v>0</v>
      </c>
      <c r="S382" s="544" t="str">
        <f>$S$10</f>
        <v>2</v>
      </c>
      <c r="T382" s="547" t="str">
        <f>$T$10</f>
        <v>5</v>
      </c>
      <c r="U382" s="550">
        <f>$U$10</f>
        <v>0</v>
      </c>
      <c r="V382" s="544">
        <f>$V$10</f>
        <v>0</v>
      </c>
      <c r="W382" s="547">
        <f>$W$10</f>
        <v>0</v>
      </c>
      <c r="X382" s="83"/>
      <c r="Y382" s="83"/>
      <c r="Z382" s="83"/>
      <c r="AA382" s="83"/>
      <c r="AB382" s="83"/>
      <c r="AC382" s="83"/>
      <c r="AD382" s="90"/>
      <c r="AE382" s="90"/>
      <c r="AF382" s="90"/>
      <c r="AG382" s="90"/>
      <c r="AH382" s="90"/>
      <c r="AI382" s="90"/>
      <c r="AJ382" s="90"/>
      <c r="AK382" s="83"/>
      <c r="AL382" s="596"/>
      <c r="AM382" s="597"/>
      <c r="AN382" s="601"/>
      <c r="AO382" s="601"/>
      <c r="AP382" s="597"/>
      <c r="AQ382" s="597"/>
      <c r="AR382" s="601"/>
      <c r="AS382" s="616"/>
      <c r="AT382" s="83"/>
    </row>
    <row r="383" spans="2:46" ht="9" customHeight="1">
      <c r="B383" s="819"/>
      <c r="C383" s="819"/>
      <c r="D383" s="819"/>
      <c r="E383" s="819"/>
      <c r="F383" s="819"/>
      <c r="G383" s="819"/>
      <c r="H383" s="819"/>
      <c r="I383" s="819"/>
      <c r="J383" s="610"/>
      <c r="K383" s="548"/>
      <c r="L383" s="612"/>
      <c r="M383" s="551"/>
      <c r="N383" s="548"/>
      <c r="O383" s="551"/>
      <c r="P383" s="545"/>
      <c r="Q383" s="545"/>
      <c r="R383" s="545"/>
      <c r="S383" s="545"/>
      <c r="T383" s="548"/>
      <c r="U383" s="551"/>
      <c r="V383" s="545"/>
      <c r="W383" s="548"/>
      <c r="X383" s="83"/>
      <c r="Y383" s="83"/>
      <c r="Z383" s="83"/>
      <c r="AA383" s="83"/>
      <c r="AB383" s="83"/>
      <c r="AC383" s="83"/>
      <c r="AD383" s="90"/>
      <c r="AE383" s="90"/>
      <c r="AF383" s="90"/>
      <c r="AG383" s="90"/>
      <c r="AH383" s="90"/>
      <c r="AI383" s="90"/>
      <c r="AJ383" s="90"/>
      <c r="AK383" s="83"/>
      <c r="AL383" s="598"/>
      <c r="AM383" s="599"/>
      <c r="AN383" s="602"/>
      <c r="AO383" s="602"/>
      <c r="AP383" s="599"/>
      <c r="AQ383" s="599"/>
      <c r="AR383" s="602"/>
      <c r="AS383" s="617"/>
      <c r="AT383" s="83"/>
    </row>
    <row r="384" spans="2:46" ht="6" customHeight="1">
      <c r="B384" s="820"/>
      <c r="C384" s="820"/>
      <c r="D384" s="820"/>
      <c r="E384" s="820"/>
      <c r="F384" s="820"/>
      <c r="G384" s="820"/>
      <c r="H384" s="820"/>
      <c r="I384" s="820"/>
      <c r="J384" s="610"/>
      <c r="K384" s="549"/>
      <c r="L384" s="613"/>
      <c r="M384" s="552"/>
      <c r="N384" s="549"/>
      <c r="O384" s="552"/>
      <c r="P384" s="546"/>
      <c r="Q384" s="546"/>
      <c r="R384" s="546"/>
      <c r="S384" s="546"/>
      <c r="T384" s="549"/>
      <c r="U384" s="552"/>
      <c r="V384" s="546"/>
      <c r="W384" s="549"/>
      <c r="X384" s="83"/>
      <c r="Y384" s="83"/>
      <c r="Z384" s="83"/>
      <c r="AA384" s="83"/>
      <c r="AB384" s="83"/>
      <c r="AC384" s="83"/>
      <c r="AD384" s="83"/>
      <c r="AE384" s="83"/>
      <c r="AF384" s="83"/>
      <c r="AG384" s="83"/>
      <c r="AH384" s="83"/>
      <c r="AI384" s="83"/>
      <c r="AJ384" s="83"/>
      <c r="AK384" s="83"/>
      <c r="AT384" s="83"/>
    </row>
    <row r="385" spans="2:46" ht="15" customHeight="1">
      <c r="B385" s="802" t="s">
        <v>51</v>
      </c>
      <c r="C385" s="803"/>
      <c r="D385" s="803"/>
      <c r="E385" s="803"/>
      <c r="F385" s="803"/>
      <c r="G385" s="803"/>
      <c r="H385" s="803"/>
      <c r="I385" s="804"/>
      <c r="J385" s="802" t="s">
        <v>6</v>
      </c>
      <c r="K385" s="803"/>
      <c r="L385" s="803"/>
      <c r="M385" s="803"/>
      <c r="N385" s="811"/>
      <c r="O385" s="814" t="s">
        <v>52</v>
      </c>
      <c r="P385" s="803"/>
      <c r="Q385" s="803"/>
      <c r="R385" s="803"/>
      <c r="S385" s="803"/>
      <c r="T385" s="803"/>
      <c r="U385" s="804"/>
      <c r="V385" s="91" t="s">
        <v>53</v>
      </c>
      <c r="W385" s="92"/>
      <c r="X385" s="92"/>
      <c r="Y385" s="817" t="s">
        <v>54</v>
      </c>
      <c r="Z385" s="817"/>
      <c r="AA385" s="817"/>
      <c r="AB385" s="817"/>
      <c r="AC385" s="817"/>
      <c r="AD385" s="817"/>
      <c r="AE385" s="817"/>
      <c r="AF385" s="817"/>
      <c r="AG385" s="817"/>
      <c r="AH385" s="817"/>
      <c r="AI385" s="92"/>
      <c r="AJ385" s="92"/>
      <c r="AK385" s="93"/>
      <c r="AL385" s="554" t="s">
        <v>55</v>
      </c>
      <c r="AM385" s="554"/>
      <c r="AN385" s="867" t="s">
        <v>59</v>
      </c>
      <c r="AO385" s="867"/>
      <c r="AP385" s="867"/>
      <c r="AQ385" s="867"/>
      <c r="AR385" s="867"/>
      <c r="AS385" s="868"/>
      <c r="AT385" s="83"/>
    </row>
    <row r="386" spans="2:46" ht="13.5" customHeight="1">
      <c r="B386" s="805"/>
      <c r="C386" s="806"/>
      <c r="D386" s="806"/>
      <c r="E386" s="806"/>
      <c r="F386" s="806"/>
      <c r="G386" s="806"/>
      <c r="H386" s="806"/>
      <c r="I386" s="807"/>
      <c r="J386" s="805"/>
      <c r="K386" s="806"/>
      <c r="L386" s="806"/>
      <c r="M386" s="806"/>
      <c r="N386" s="812"/>
      <c r="O386" s="815"/>
      <c r="P386" s="806"/>
      <c r="Q386" s="806"/>
      <c r="R386" s="806"/>
      <c r="S386" s="806"/>
      <c r="T386" s="806"/>
      <c r="U386" s="807"/>
      <c r="V386" s="821" t="s">
        <v>7</v>
      </c>
      <c r="W386" s="822"/>
      <c r="X386" s="822"/>
      <c r="Y386" s="823"/>
      <c r="Z386" s="827" t="s">
        <v>16</v>
      </c>
      <c r="AA386" s="828"/>
      <c r="AB386" s="828"/>
      <c r="AC386" s="829"/>
      <c r="AD386" s="833" t="s">
        <v>17</v>
      </c>
      <c r="AE386" s="834"/>
      <c r="AF386" s="834"/>
      <c r="AG386" s="835"/>
      <c r="AH386" s="839" t="s">
        <v>114</v>
      </c>
      <c r="AI386" s="600"/>
      <c r="AJ386" s="600"/>
      <c r="AK386" s="615"/>
      <c r="AL386" s="777" t="s">
        <v>18</v>
      </c>
      <c r="AM386" s="778"/>
      <c r="AN386" s="848" t="s">
        <v>19</v>
      </c>
      <c r="AO386" s="849"/>
      <c r="AP386" s="849"/>
      <c r="AQ386" s="849"/>
      <c r="AR386" s="850"/>
      <c r="AS386" s="851"/>
      <c r="AT386" s="83"/>
    </row>
    <row r="387" spans="2:46" ht="13.5" customHeight="1">
      <c r="B387" s="897"/>
      <c r="C387" s="898"/>
      <c r="D387" s="898"/>
      <c r="E387" s="898"/>
      <c r="F387" s="898"/>
      <c r="G387" s="898"/>
      <c r="H387" s="898"/>
      <c r="I387" s="899"/>
      <c r="J387" s="897"/>
      <c r="K387" s="898"/>
      <c r="L387" s="898"/>
      <c r="M387" s="898"/>
      <c r="N387" s="900"/>
      <c r="O387" s="909"/>
      <c r="P387" s="898"/>
      <c r="Q387" s="898"/>
      <c r="R387" s="898"/>
      <c r="S387" s="898"/>
      <c r="T387" s="898"/>
      <c r="U387" s="899"/>
      <c r="V387" s="824"/>
      <c r="W387" s="825"/>
      <c r="X387" s="825"/>
      <c r="Y387" s="826"/>
      <c r="Z387" s="830"/>
      <c r="AA387" s="831"/>
      <c r="AB387" s="831"/>
      <c r="AC387" s="832"/>
      <c r="AD387" s="836"/>
      <c r="AE387" s="837"/>
      <c r="AF387" s="837"/>
      <c r="AG387" s="838"/>
      <c r="AH387" s="840"/>
      <c r="AI387" s="602"/>
      <c r="AJ387" s="602"/>
      <c r="AK387" s="617"/>
      <c r="AL387" s="779"/>
      <c r="AM387" s="780"/>
      <c r="AN387" s="888"/>
      <c r="AO387" s="888"/>
      <c r="AP387" s="888"/>
      <c r="AQ387" s="888"/>
      <c r="AR387" s="888"/>
      <c r="AS387" s="889"/>
      <c r="AT387" s="83"/>
    </row>
    <row r="388" spans="2:46" ht="18" customHeight="1">
      <c r="B388" s="842">
        <f>'報告書（事業主控）'!B388</f>
        <v>0</v>
      </c>
      <c r="C388" s="843"/>
      <c r="D388" s="843"/>
      <c r="E388" s="843"/>
      <c r="F388" s="843"/>
      <c r="G388" s="843"/>
      <c r="H388" s="843"/>
      <c r="I388" s="844"/>
      <c r="J388" s="842">
        <f>'報告書（事業主控）'!J388</f>
        <v>0</v>
      </c>
      <c r="K388" s="843"/>
      <c r="L388" s="843"/>
      <c r="M388" s="843"/>
      <c r="N388" s="845"/>
      <c r="O388" s="104">
        <f>'報告書（事業主控）'!O388</f>
        <v>0</v>
      </c>
      <c r="P388" s="105" t="s">
        <v>45</v>
      </c>
      <c r="Q388" s="104">
        <f>'報告書（事業主控）'!Q388</f>
        <v>0</v>
      </c>
      <c r="R388" s="105" t="s">
        <v>46</v>
      </c>
      <c r="S388" s="104">
        <f>'報告書（事業主控）'!S388</f>
        <v>0</v>
      </c>
      <c r="T388" s="846" t="s">
        <v>47</v>
      </c>
      <c r="U388" s="846"/>
      <c r="V388" s="800">
        <f>'報告書（事業主控）'!V388</f>
        <v>0</v>
      </c>
      <c r="W388" s="801"/>
      <c r="X388" s="801"/>
      <c r="Y388" s="94" t="s">
        <v>8</v>
      </c>
      <c r="Z388" s="68"/>
      <c r="AA388" s="111"/>
      <c r="AB388" s="111"/>
      <c r="AC388" s="94" t="s">
        <v>8</v>
      </c>
      <c r="AD388" s="68"/>
      <c r="AE388" s="111"/>
      <c r="AF388" s="111"/>
      <c r="AG388" s="107" t="s">
        <v>8</v>
      </c>
      <c r="AH388" s="904">
        <f>'報告書（事業主控）'!AH388</f>
        <v>0</v>
      </c>
      <c r="AI388" s="905"/>
      <c r="AJ388" s="905"/>
      <c r="AK388" s="906"/>
      <c r="AL388" s="68"/>
      <c r="AM388" s="69"/>
      <c r="AN388" s="770">
        <f>'報告書（事業主控）'!AN388</f>
        <v>0</v>
      </c>
      <c r="AO388" s="771"/>
      <c r="AP388" s="771"/>
      <c r="AQ388" s="771"/>
      <c r="AR388" s="771"/>
      <c r="AS388" s="107" t="s">
        <v>8</v>
      </c>
      <c r="AT388" s="83"/>
    </row>
    <row r="389" spans="2:46" ht="18" customHeight="1">
      <c r="B389" s="793"/>
      <c r="C389" s="794"/>
      <c r="D389" s="794"/>
      <c r="E389" s="794"/>
      <c r="F389" s="794"/>
      <c r="G389" s="794"/>
      <c r="H389" s="794"/>
      <c r="I389" s="795"/>
      <c r="J389" s="793"/>
      <c r="K389" s="794"/>
      <c r="L389" s="794"/>
      <c r="M389" s="794"/>
      <c r="N389" s="797"/>
      <c r="O389" s="113">
        <f>'報告書（事業主控）'!O389</f>
        <v>0</v>
      </c>
      <c r="P389" s="114" t="s">
        <v>45</v>
      </c>
      <c r="Q389" s="113">
        <f>'報告書（事業主控）'!Q389</f>
        <v>0</v>
      </c>
      <c r="R389" s="114" t="s">
        <v>46</v>
      </c>
      <c r="S389" s="113">
        <f>'報告書（事業主控）'!S389</f>
        <v>0</v>
      </c>
      <c r="T389" s="799" t="s">
        <v>48</v>
      </c>
      <c r="U389" s="799"/>
      <c r="V389" s="767">
        <f>'報告書（事業主控）'!V389</f>
        <v>0</v>
      </c>
      <c r="W389" s="768"/>
      <c r="X389" s="768"/>
      <c r="Y389" s="768"/>
      <c r="Z389" s="767">
        <f>'報告書（事業主控）'!Z389</f>
        <v>0</v>
      </c>
      <c r="AA389" s="768"/>
      <c r="AB389" s="768"/>
      <c r="AC389" s="768"/>
      <c r="AD389" s="767">
        <f>'報告書（事業主控）'!AD389</f>
        <v>0</v>
      </c>
      <c r="AE389" s="768"/>
      <c r="AF389" s="768"/>
      <c r="AG389" s="769"/>
      <c r="AH389" s="767">
        <f>'報告書（事業主控）'!AH389</f>
        <v>0</v>
      </c>
      <c r="AI389" s="768"/>
      <c r="AJ389" s="768"/>
      <c r="AK389" s="769"/>
      <c r="AL389" s="479">
        <f>'報告書（事業主控）'!AL389</f>
        <v>0</v>
      </c>
      <c r="AM389" s="773"/>
      <c r="AN389" s="767">
        <f>'報告書（事業主控）'!AN389</f>
        <v>0</v>
      </c>
      <c r="AO389" s="768"/>
      <c r="AP389" s="768"/>
      <c r="AQ389" s="768"/>
      <c r="AR389" s="768"/>
      <c r="AS389" s="73"/>
      <c r="AT389" s="83"/>
    </row>
    <row r="390" spans="2:46" ht="18" customHeight="1">
      <c r="B390" s="790">
        <f>'報告書（事業主控）'!B390</f>
        <v>0</v>
      </c>
      <c r="C390" s="791"/>
      <c r="D390" s="791"/>
      <c r="E390" s="791"/>
      <c r="F390" s="791"/>
      <c r="G390" s="791"/>
      <c r="H390" s="791"/>
      <c r="I390" s="792"/>
      <c r="J390" s="790">
        <f>'報告書（事業主控）'!J390</f>
        <v>0</v>
      </c>
      <c r="K390" s="791"/>
      <c r="L390" s="791"/>
      <c r="M390" s="791"/>
      <c r="N390" s="796"/>
      <c r="O390" s="108">
        <f>'報告書（事業主控）'!O390</f>
        <v>0</v>
      </c>
      <c r="P390" s="90" t="s">
        <v>45</v>
      </c>
      <c r="Q390" s="108">
        <f>'報告書（事業主控）'!Q390</f>
        <v>0</v>
      </c>
      <c r="R390" s="90" t="s">
        <v>46</v>
      </c>
      <c r="S390" s="108">
        <f>'報告書（事業主控）'!S390</f>
        <v>0</v>
      </c>
      <c r="T390" s="798" t="s">
        <v>47</v>
      </c>
      <c r="U390" s="798"/>
      <c r="V390" s="800">
        <f>'報告書（事業主控）'!V390</f>
        <v>0</v>
      </c>
      <c r="W390" s="801"/>
      <c r="X390" s="801"/>
      <c r="Y390" s="95"/>
      <c r="Z390" s="68"/>
      <c r="AA390" s="111"/>
      <c r="AB390" s="111"/>
      <c r="AC390" s="95"/>
      <c r="AD390" s="68"/>
      <c r="AE390" s="111"/>
      <c r="AF390" s="111"/>
      <c r="AG390" s="95"/>
      <c r="AH390" s="770">
        <f>'報告書（事業主控）'!AH390</f>
        <v>0</v>
      </c>
      <c r="AI390" s="771"/>
      <c r="AJ390" s="771"/>
      <c r="AK390" s="772"/>
      <c r="AL390" s="68"/>
      <c r="AM390" s="69"/>
      <c r="AN390" s="770">
        <f>'報告書（事業主控）'!AN390</f>
        <v>0</v>
      </c>
      <c r="AO390" s="771"/>
      <c r="AP390" s="771"/>
      <c r="AQ390" s="771"/>
      <c r="AR390" s="771"/>
      <c r="AS390" s="112"/>
      <c r="AT390" s="83"/>
    </row>
    <row r="391" spans="2:46" ht="18" customHeight="1">
      <c r="B391" s="793"/>
      <c r="C391" s="794"/>
      <c r="D391" s="794"/>
      <c r="E391" s="794"/>
      <c r="F391" s="794"/>
      <c r="G391" s="794"/>
      <c r="H391" s="794"/>
      <c r="I391" s="795"/>
      <c r="J391" s="793"/>
      <c r="K391" s="794"/>
      <c r="L391" s="794"/>
      <c r="M391" s="794"/>
      <c r="N391" s="797"/>
      <c r="O391" s="113">
        <f>'報告書（事業主控）'!O391</f>
        <v>0</v>
      </c>
      <c r="P391" s="114" t="s">
        <v>45</v>
      </c>
      <c r="Q391" s="113">
        <f>'報告書（事業主控）'!Q391</f>
        <v>0</v>
      </c>
      <c r="R391" s="114" t="s">
        <v>46</v>
      </c>
      <c r="S391" s="113">
        <f>'報告書（事業主控）'!S391</f>
        <v>0</v>
      </c>
      <c r="T391" s="799" t="s">
        <v>48</v>
      </c>
      <c r="U391" s="799"/>
      <c r="V391" s="774">
        <f>'報告書（事業主控）'!V391</f>
        <v>0</v>
      </c>
      <c r="W391" s="775"/>
      <c r="X391" s="775"/>
      <c r="Y391" s="775"/>
      <c r="Z391" s="774">
        <f>'報告書（事業主控）'!Z391</f>
        <v>0</v>
      </c>
      <c r="AA391" s="775"/>
      <c r="AB391" s="775"/>
      <c r="AC391" s="775"/>
      <c r="AD391" s="774">
        <f>'報告書（事業主控）'!AD391</f>
        <v>0</v>
      </c>
      <c r="AE391" s="775"/>
      <c r="AF391" s="775"/>
      <c r="AG391" s="775"/>
      <c r="AH391" s="774">
        <f>'報告書（事業主控）'!AH391</f>
        <v>0</v>
      </c>
      <c r="AI391" s="775"/>
      <c r="AJ391" s="775"/>
      <c r="AK391" s="776"/>
      <c r="AL391" s="479">
        <f>'報告書（事業主控）'!AL391</f>
        <v>0</v>
      </c>
      <c r="AM391" s="773"/>
      <c r="AN391" s="767">
        <f>'報告書（事業主控）'!AN391</f>
        <v>0</v>
      </c>
      <c r="AO391" s="768"/>
      <c r="AP391" s="768"/>
      <c r="AQ391" s="768"/>
      <c r="AR391" s="768"/>
      <c r="AS391" s="73"/>
      <c r="AT391" s="83"/>
    </row>
    <row r="392" spans="2:46" ht="18" customHeight="1">
      <c r="B392" s="790">
        <f>'報告書（事業主控）'!B392</f>
        <v>0</v>
      </c>
      <c r="C392" s="791"/>
      <c r="D392" s="791"/>
      <c r="E392" s="791"/>
      <c r="F392" s="791"/>
      <c r="G392" s="791"/>
      <c r="H392" s="791"/>
      <c r="I392" s="792"/>
      <c r="J392" s="790">
        <f>'報告書（事業主控）'!J392</f>
        <v>0</v>
      </c>
      <c r="K392" s="791"/>
      <c r="L392" s="791"/>
      <c r="M392" s="791"/>
      <c r="N392" s="796"/>
      <c r="O392" s="108">
        <f>'報告書（事業主控）'!O392</f>
        <v>0</v>
      </c>
      <c r="P392" s="90" t="s">
        <v>45</v>
      </c>
      <c r="Q392" s="108">
        <f>'報告書（事業主控）'!Q392</f>
        <v>0</v>
      </c>
      <c r="R392" s="90" t="s">
        <v>46</v>
      </c>
      <c r="S392" s="108">
        <f>'報告書（事業主控）'!S392</f>
        <v>0</v>
      </c>
      <c r="T392" s="798" t="s">
        <v>47</v>
      </c>
      <c r="U392" s="798"/>
      <c r="V392" s="800">
        <f>'報告書（事業主控）'!V392</f>
        <v>0</v>
      </c>
      <c r="W392" s="801"/>
      <c r="X392" s="801"/>
      <c r="Y392" s="95"/>
      <c r="Z392" s="68"/>
      <c r="AA392" s="111"/>
      <c r="AB392" s="111"/>
      <c r="AC392" s="95"/>
      <c r="AD392" s="68"/>
      <c r="AE392" s="111"/>
      <c r="AF392" s="111"/>
      <c r="AG392" s="95"/>
      <c r="AH392" s="770">
        <f>'報告書（事業主控）'!AH392</f>
        <v>0</v>
      </c>
      <c r="AI392" s="771"/>
      <c r="AJ392" s="771"/>
      <c r="AK392" s="772"/>
      <c r="AL392" s="68"/>
      <c r="AM392" s="69"/>
      <c r="AN392" s="770">
        <f>'報告書（事業主控）'!AN392</f>
        <v>0</v>
      </c>
      <c r="AO392" s="771"/>
      <c r="AP392" s="771"/>
      <c r="AQ392" s="771"/>
      <c r="AR392" s="771"/>
      <c r="AS392" s="112"/>
      <c r="AT392" s="83"/>
    </row>
    <row r="393" spans="2:46" ht="18" customHeight="1">
      <c r="B393" s="793"/>
      <c r="C393" s="794"/>
      <c r="D393" s="794"/>
      <c r="E393" s="794"/>
      <c r="F393" s="794"/>
      <c r="G393" s="794"/>
      <c r="H393" s="794"/>
      <c r="I393" s="795"/>
      <c r="J393" s="793"/>
      <c r="K393" s="794"/>
      <c r="L393" s="794"/>
      <c r="M393" s="794"/>
      <c r="N393" s="797"/>
      <c r="O393" s="113">
        <f>'報告書（事業主控）'!O393</f>
        <v>0</v>
      </c>
      <c r="P393" s="114" t="s">
        <v>45</v>
      </c>
      <c r="Q393" s="113">
        <f>'報告書（事業主控）'!Q393</f>
        <v>0</v>
      </c>
      <c r="R393" s="114" t="s">
        <v>46</v>
      </c>
      <c r="S393" s="113">
        <f>'報告書（事業主控）'!S393</f>
        <v>0</v>
      </c>
      <c r="T393" s="799" t="s">
        <v>48</v>
      </c>
      <c r="U393" s="799"/>
      <c r="V393" s="774">
        <f>'報告書（事業主控）'!V393</f>
        <v>0</v>
      </c>
      <c r="W393" s="775"/>
      <c r="X393" s="775"/>
      <c r="Y393" s="775"/>
      <c r="Z393" s="774">
        <f>'報告書（事業主控）'!Z393</f>
        <v>0</v>
      </c>
      <c r="AA393" s="775"/>
      <c r="AB393" s="775"/>
      <c r="AC393" s="775"/>
      <c r="AD393" s="774">
        <f>'報告書（事業主控）'!AD393</f>
        <v>0</v>
      </c>
      <c r="AE393" s="775"/>
      <c r="AF393" s="775"/>
      <c r="AG393" s="775"/>
      <c r="AH393" s="774">
        <f>'報告書（事業主控）'!AH393</f>
        <v>0</v>
      </c>
      <c r="AI393" s="775"/>
      <c r="AJ393" s="775"/>
      <c r="AK393" s="776"/>
      <c r="AL393" s="479">
        <f>'報告書（事業主控）'!AL393</f>
        <v>0</v>
      </c>
      <c r="AM393" s="773"/>
      <c r="AN393" s="767">
        <f>'報告書（事業主控）'!AN393</f>
        <v>0</v>
      </c>
      <c r="AO393" s="768"/>
      <c r="AP393" s="768"/>
      <c r="AQ393" s="768"/>
      <c r="AR393" s="768"/>
      <c r="AS393" s="73"/>
      <c r="AT393" s="83"/>
    </row>
    <row r="394" spans="2:46" ht="18" customHeight="1">
      <c r="B394" s="790">
        <f>'報告書（事業主控）'!B394</f>
        <v>0</v>
      </c>
      <c r="C394" s="791"/>
      <c r="D394" s="791"/>
      <c r="E394" s="791"/>
      <c r="F394" s="791"/>
      <c r="G394" s="791"/>
      <c r="H394" s="791"/>
      <c r="I394" s="792"/>
      <c r="J394" s="790">
        <f>'報告書（事業主控）'!J394</f>
        <v>0</v>
      </c>
      <c r="K394" s="791"/>
      <c r="L394" s="791"/>
      <c r="M394" s="791"/>
      <c r="N394" s="796"/>
      <c r="O394" s="108">
        <f>'報告書（事業主控）'!O394</f>
        <v>0</v>
      </c>
      <c r="P394" s="90" t="s">
        <v>45</v>
      </c>
      <c r="Q394" s="108">
        <f>'報告書（事業主控）'!Q394</f>
        <v>0</v>
      </c>
      <c r="R394" s="90" t="s">
        <v>46</v>
      </c>
      <c r="S394" s="108">
        <f>'報告書（事業主控）'!S394</f>
        <v>0</v>
      </c>
      <c r="T394" s="798" t="s">
        <v>47</v>
      </c>
      <c r="U394" s="798"/>
      <c r="V394" s="800">
        <f>'報告書（事業主控）'!V394</f>
        <v>0</v>
      </c>
      <c r="W394" s="801"/>
      <c r="X394" s="801"/>
      <c r="Y394" s="95"/>
      <c r="Z394" s="68"/>
      <c r="AA394" s="111"/>
      <c r="AB394" s="111"/>
      <c r="AC394" s="95"/>
      <c r="AD394" s="68"/>
      <c r="AE394" s="111"/>
      <c r="AF394" s="111"/>
      <c r="AG394" s="95"/>
      <c r="AH394" s="770">
        <f>'報告書（事業主控）'!AH394</f>
        <v>0</v>
      </c>
      <c r="AI394" s="771"/>
      <c r="AJ394" s="771"/>
      <c r="AK394" s="772"/>
      <c r="AL394" s="68"/>
      <c r="AM394" s="69"/>
      <c r="AN394" s="770">
        <f>'報告書（事業主控）'!AN394</f>
        <v>0</v>
      </c>
      <c r="AO394" s="771"/>
      <c r="AP394" s="771"/>
      <c r="AQ394" s="771"/>
      <c r="AR394" s="771"/>
      <c r="AS394" s="112"/>
      <c r="AT394" s="83"/>
    </row>
    <row r="395" spans="2:46" ht="18" customHeight="1">
      <c r="B395" s="793"/>
      <c r="C395" s="794"/>
      <c r="D395" s="794"/>
      <c r="E395" s="794"/>
      <c r="F395" s="794"/>
      <c r="G395" s="794"/>
      <c r="H395" s="794"/>
      <c r="I395" s="795"/>
      <c r="J395" s="793"/>
      <c r="K395" s="794"/>
      <c r="L395" s="794"/>
      <c r="M395" s="794"/>
      <c r="N395" s="797"/>
      <c r="O395" s="113">
        <f>'報告書（事業主控）'!O395</f>
        <v>0</v>
      </c>
      <c r="P395" s="114" t="s">
        <v>45</v>
      </c>
      <c r="Q395" s="113">
        <f>'報告書（事業主控）'!Q395</f>
        <v>0</v>
      </c>
      <c r="R395" s="114" t="s">
        <v>46</v>
      </c>
      <c r="S395" s="113">
        <f>'報告書（事業主控）'!S395</f>
        <v>0</v>
      </c>
      <c r="T395" s="799" t="s">
        <v>48</v>
      </c>
      <c r="U395" s="799"/>
      <c r="V395" s="774">
        <f>'報告書（事業主控）'!V395</f>
        <v>0</v>
      </c>
      <c r="W395" s="775"/>
      <c r="X395" s="775"/>
      <c r="Y395" s="775"/>
      <c r="Z395" s="774">
        <f>'報告書（事業主控）'!Z395</f>
        <v>0</v>
      </c>
      <c r="AA395" s="775"/>
      <c r="AB395" s="775"/>
      <c r="AC395" s="775"/>
      <c r="AD395" s="774">
        <f>'報告書（事業主控）'!AD395</f>
        <v>0</v>
      </c>
      <c r="AE395" s="775"/>
      <c r="AF395" s="775"/>
      <c r="AG395" s="775"/>
      <c r="AH395" s="774">
        <f>'報告書（事業主控）'!AH395</f>
        <v>0</v>
      </c>
      <c r="AI395" s="775"/>
      <c r="AJ395" s="775"/>
      <c r="AK395" s="776"/>
      <c r="AL395" s="479">
        <f>'報告書（事業主控）'!AL395</f>
        <v>0</v>
      </c>
      <c r="AM395" s="773"/>
      <c r="AN395" s="767">
        <f>'報告書（事業主控）'!AN395</f>
        <v>0</v>
      </c>
      <c r="AO395" s="768"/>
      <c r="AP395" s="768"/>
      <c r="AQ395" s="768"/>
      <c r="AR395" s="768"/>
      <c r="AS395" s="73"/>
      <c r="AT395" s="83"/>
    </row>
    <row r="396" spans="2:46" ht="18" customHeight="1">
      <c r="B396" s="790">
        <f>'報告書（事業主控）'!B396</f>
        <v>0</v>
      </c>
      <c r="C396" s="791"/>
      <c r="D396" s="791"/>
      <c r="E396" s="791"/>
      <c r="F396" s="791"/>
      <c r="G396" s="791"/>
      <c r="H396" s="791"/>
      <c r="I396" s="792"/>
      <c r="J396" s="790">
        <f>'報告書（事業主控）'!J396</f>
        <v>0</v>
      </c>
      <c r="K396" s="791"/>
      <c r="L396" s="791"/>
      <c r="M396" s="791"/>
      <c r="N396" s="796"/>
      <c r="O396" s="108">
        <f>'報告書（事業主控）'!O396</f>
        <v>0</v>
      </c>
      <c r="P396" s="90" t="s">
        <v>45</v>
      </c>
      <c r="Q396" s="108">
        <f>'報告書（事業主控）'!Q396</f>
        <v>0</v>
      </c>
      <c r="R396" s="90" t="s">
        <v>46</v>
      </c>
      <c r="S396" s="108">
        <f>'報告書（事業主控）'!S396</f>
        <v>0</v>
      </c>
      <c r="T396" s="798" t="s">
        <v>47</v>
      </c>
      <c r="U396" s="798"/>
      <c r="V396" s="800">
        <f>'報告書（事業主控）'!V396</f>
        <v>0</v>
      </c>
      <c r="W396" s="801"/>
      <c r="X396" s="801"/>
      <c r="Y396" s="95"/>
      <c r="Z396" s="68"/>
      <c r="AA396" s="111"/>
      <c r="AB396" s="111"/>
      <c r="AC396" s="95"/>
      <c r="AD396" s="68"/>
      <c r="AE396" s="111"/>
      <c r="AF396" s="111"/>
      <c r="AG396" s="95"/>
      <c r="AH396" s="770">
        <f>'報告書（事業主控）'!AH396</f>
        <v>0</v>
      </c>
      <c r="AI396" s="771"/>
      <c r="AJ396" s="771"/>
      <c r="AK396" s="772"/>
      <c r="AL396" s="68"/>
      <c r="AM396" s="69"/>
      <c r="AN396" s="770">
        <f>'報告書（事業主控）'!AN396</f>
        <v>0</v>
      </c>
      <c r="AO396" s="771"/>
      <c r="AP396" s="771"/>
      <c r="AQ396" s="771"/>
      <c r="AR396" s="771"/>
      <c r="AS396" s="112"/>
      <c r="AT396" s="83"/>
    </row>
    <row r="397" spans="2:46" ht="18" customHeight="1">
      <c r="B397" s="793"/>
      <c r="C397" s="794"/>
      <c r="D397" s="794"/>
      <c r="E397" s="794"/>
      <c r="F397" s="794"/>
      <c r="G397" s="794"/>
      <c r="H397" s="794"/>
      <c r="I397" s="795"/>
      <c r="J397" s="793"/>
      <c r="K397" s="794"/>
      <c r="L397" s="794"/>
      <c r="M397" s="794"/>
      <c r="N397" s="797"/>
      <c r="O397" s="113">
        <f>'報告書（事業主控）'!O397</f>
        <v>0</v>
      </c>
      <c r="P397" s="114" t="s">
        <v>45</v>
      </c>
      <c r="Q397" s="113">
        <f>'報告書（事業主控）'!Q397</f>
        <v>0</v>
      </c>
      <c r="R397" s="114" t="s">
        <v>46</v>
      </c>
      <c r="S397" s="113">
        <f>'報告書（事業主控）'!S397</f>
        <v>0</v>
      </c>
      <c r="T397" s="799" t="s">
        <v>48</v>
      </c>
      <c r="U397" s="799"/>
      <c r="V397" s="774">
        <f>'報告書（事業主控）'!V397</f>
        <v>0</v>
      </c>
      <c r="W397" s="775"/>
      <c r="X397" s="775"/>
      <c r="Y397" s="775"/>
      <c r="Z397" s="774">
        <f>'報告書（事業主控）'!Z397</f>
        <v>0</v>
      </c>
      <c r="AA397" s="775"/>
      <c r="AB397" s="775"/>
      <c r="AC397" s="775"/>
      <c r="AD397" s="774">
        <f>'報告書（事業主控）'!AD397</f>
        <v>0</v>
      </c>
      <c r="AE397" s="775"/>
      <c r="AF397" s="775"/>
      <c r="AG397" s="775"/>
      <c r="AH397" s="774">
        <f>'報告書（事業主控）'!AH397</f>
        <v>0</v>
      </c>
      <c r="AI397" s="775"/>
      <c r="AJ397" s="775"/>
      <c r="AK397" s="776"/>
      <c r="AL397" s="479">
        <f>'報告書（事業主控）'!AL397</f>
        <v>0</v>
      </c>
      <c r="AM397" s="773"/>
      <c r="AN397" s="767">
        <f>'報告書（事業主控）'!AN397</f>
        <v>0</v>
      </c>
      <c r="AO397" s="768"/>
      <c r="AP397" s="768"/>
      <c r="AQ397" s="768"/>
      <c r="AR397" s="768"/>
      <c r="AS397" s="73"/>
      <c r="AT397" s="83"/>
    </row>
    <row r="398" spans="2:46" ht="18" customHeight="1">
      <c r="B398" s="790">
        <f>'報告書（事業主控）'!B398</f>
        <v>0</v>
      </c>
      <c r="C398" s="791"/>
      <c r="D398" s="791"/>
      <c r="E398" s="791"/>
      <c r="F398" s="791"/>
      <c r="G398" s="791"/>
      <c r="H398" s="791"/>
      <c r="I398" s="792"/>
      <c r="J398" s="790">
        <f>'報告書（事業主控）'!J398</f>
        <v>0</v>
      </c>
      <c r="K398" s="791"/>
      <c r="L398" s="791"/>
      <c r="M398" s="791"/>
      <c r="N398" s="796"/>
      <c r="O398" s="108">
        <f>'報告書（事業主控）'!O398</f>
        <v>0</v>
      </c>
      <c r="P398" s="90" t="s">
        <v>45</v>
      </c>
      <c r="Q398" s="108">
        <f>'報告書（事業主控）'!Q398</f>
        <v>0</v>
      </c>
      <c r="R398" s="90" t="s">
        <v>46</v>
      </c>
      <c r="S398" s="108">
        <f>'報告書（事業主控）'!S398</f>
        <v>0</v>
      </c>
      <c r="T398" s="798" t="s">
        <v>47</v>
      </c>
      <c r="U398" s="798"/>
      <c r="V398" s="800">
        <f>'報告書（事業主控）'!V398</f>
        <v>0</v>
      </c>
      <c r="W398" s="801"/>
      <c r="X398" s="801"/>
      <c r="Y398" s="95"/>
      <c r="Z398" s="68"/>
      <c r="AA398" s="111"/>
      <c r="AB398" s="111"/>
      <c r="AC398" s="95"/>
      <c r="AD398" s="68"/>
      <c r="AE398" s="111"/>
      <c r="AF398" s="111"/>
      <c r="AG398" s="95"/>
      <c r="AH398" s="770">
        <f>'報告書（事業主控）'!AH398</f>
        <v>0</v>
      </c>
      <c r="AI398" s="771"/>
      <c r="AJ398" s="771"/>
      <c r="AK398" s="772"/>
      <c r="AL398" s="68"/>
      <c r="AM398" s="69"/>
      <c r="AN398" s="770">
        <f>'報告書（事業主控）'!AN398</f>
        <v>0</v>
      </c>
      <c r="AO398" s="771"/>
      <c r="AP398" s="771"/>
      <c r="AQ398" s="771"/>
      <c r="AR398" s="771"/>
      <c r="AS398" s="112"/>
      <c r="AT398" s="83"/>
    </row>
    <row r="399" spans="2:46" ht="18" customHeight="1">
      <c r="B399" s="793"/>
      <c r="C399" s="794"/>
      <c r="D399" s="794"/>
      <c r="E399" s="794"/>
      <c r="F399" s="794"/>
      <c r="G399" s="794"/>
      <c r="H399" s="794"/>
      <c r="I399" s="795"/>
      <c r="J399" s="793"/>
      <c r="K399" s="794"/>
      <c r="L399" s="794"/>
      <c r="M399" s="794"/>
      <c r="N399" s="797"/>
      <c r="O399" s="113">
        <f>'報告書（事業主控）'!O399</f>
        <v>0</v>
      </c>
      <c r="P399" s="114" t="s">
        <v>45</v>
      </c>
      <c r="Q399" s="113">
        <f>'報告書（事業主控）'!Q399</f>
        <v>0</v>
      </c>
      <c r="R399" s="114" t="s">
        <v>46</v>
      </c>
      <c r="S399" s="113">
        <f>'報告書（事業主控）'!S399</f>
        <v>0</v>
      </c>
      <c r="T399" s="799" t="s">
        <v>48</v>
      </c>
      <c r="U399" s="799"/>
      <c r="V399" s="774">
        <f>'報告書（事業主控）'!V399</f>
        <v>0</v>
      </c>
      <c r="W399" s="775"/>
      <c r="X399" s="775"/>
      <c r="Y399" s="775"/>
      <c r="Z399" s="774">
        <f>'報告書（事業主控）'!Z399</f>
        <v>0</v>
      </c>
      <c r="AA399" s="775"/>
      <c r="AB399" s="775"/>
      <c r="AC399" s="775"/>
      <c r="AD399" s="774">
        <f>'報告書（事業主控）'!AD399</f>
        <v>0</v>
      </c>
      <c r="AE399" s="775"/>
      <c r="AF399" s="775"/>
      <c r="AG399" s="775"/>
      <c r="AH399" s="774">
        <f>'報告書（事業主控）'!AH399</f>
        <v>0</v>
      </c>
      <c r="AI399" s="775"/>
      <c r="AJ399" s="775"/>
      <c r="AK399" s="776"/>
      <c r="AL399" s="479">
        <f>'報告書（事業主控）'!AL399</f>
        <v>0</v>
      </c>
      <c r="AM399" s="773"/>
      <c r="AN399" s="767">
        <f>'報告書（事業主控）'!AN399</f>
        <v>0</v>
      </c>
      <c r="AO399" s="768"/>
      <c r="AP399" s="768"/>
      <c r="AQ399" s="768"/>
      <c r="AR399" s="768"/>
      <c r="AS399" s="73"/>
      <c r="AT399" s="83"/>
    </row>
    <row r="400" spans="2:46" ht="18" customHeight="1">
      <c r="B400" s="790">
        <f>'報告書（事業主控）'!B400</f>
        <v>0</v>
      </c>
      <c r="C400" s="791"/>
      <c r="D400" s="791"/>
      <c r="E400" s="791"/>
      <c r="F400" s="791"/>
      <c r="G400" s="791"/>
      <c r="H400" s="791"/>
      <c r="I400" s="792"/>
      <c r="J400" s="790">
        <f>'報告書（事業主控）'!J400</f>
        <v>0</v>
      </c>
      <c r="K400" s="791"/>
      <c r="L400" s="791"/>
      <c r="M400" s="791"/>
      <c r="N400" s="796"/>
      <c r="O400" s="108">
        <f>'報告書（事業主控）'!O400</f>
        <v>0</v>
      </c>
      <c r="P400" s="90" t="s">
        <v>45</v>
      </c>
      <c r="Q400" s="108">
        <f>'報告書（事業主控）'!Q400</f>
        <v>0</v>
      </c>
      <c r="R400" s="90" t="s">
        <v>46</v>
      </c>
      <c r="S400" s="108">
        <f>'報告書（事業主控）'!S400</f>
        <v>0</v>
      </c>
      <c r="T400" s="798" t="s">
        <v>47</v>
      </c>
      <c r="U400" s="798"/>
      <c r="V400" s="800">
        <f>'報告書（事業主控）'!V400</f>
        <v>0</v>
      </c>
      <c r="W400" s="801"/>
      <c r="X400" s="801"/>
      <c r="Y400" s="95"/>
      <c r="Z400" s="68"/>
      <c r="AA400" s="111"/>
      <c r="AB400" s="111"/>
      <c r="AC400" s="95"/>
      <c r="AD400" s="68"/>
      <c r="AE400" s="111"/>
      <c r="AF400" s="111"/>
      <c r="AG400" s="95"/>
      <c r="AH400" s="770">
        <f>'報告書（事業主控）'!AH400</f>
        <v>0</v>
      </c>
      <c r="AI400" s="771"/>
      <c r="AJ400" s="771"/>
      <c r="AK400" s="772"/>
      <c r="AL400" s="68"/>
      <c r="AM400" s="69"/>
      <c r="AN400" s="770">
        <f>'報告書（事業主控）'!AN400</f>
        <v>0</v>
      </c>
      <c r="AO400" s="771"/>
      <c r="AP400" s="771"/>
      <c r="AQ400" s="771"/>
      <c r="AR400" s="771"/>
      <c r="AS400" s="112"/>
      <c r="AT400" s="83"/>
    </row>
    <row r="401" spans="2:46" ht="18" customHeight="1">
      <c r="B401" s="793"/>
      <c r="C401" s="794"/>
      <c r="D401" s="794"/>
      <c r="E401" s="794"/>
      <c r="F401" s="794"/>
      <c r="G401" s="794"/>
      <c r="H401" s="794"/>
      <c r="I401" s="795"/>
      <c r="J401" s="793"/>
      <c r="K401" s="794"/>
      <c r="L401" s="794"/>
      <c r="M401" s="794"/>
      <c r="N401" s="797"/>
      <c r="O401" s="113">
        <f>'報告書（事業主控）'!O401</f>
        <v>0</v>
      </c>
      <c r="P401" s="114" t="s">
        <v>45</v>
      </c>
      <c r="Q401" s="113">
        <f>'報告書（事業主控）'!Q401</f>
        <v>0</v>
      </c>
      <c r="R401" s="114" t="s">
        <v>46</v>
      </c>
      <c r="S401" s="113">
        <f>'報告書（事業主控）'!S401</f>
        <v>0</v>
      </c>
      <c r="T401" s="799" t="s">
        <v>48</v>
      </c>
      <c r="U401" s="799"/>
      <c r="V401" s="774">
        <f>'報告書（事業主控）'!V401</f>
        <v>0</v>
      </c>
      <c r="W401" s="775"/>
      <c r="X401" s="775"/>
      <c r="Y401" s="775"/>
      <c r="Z401" s="774">
        <f>'報告書（事業主控）'!Z401</f>
        <v>0</v>
      </c>
      <c r="AA401" s="775"/>
      <c r="AB401" s="775"/>
      <c r="AC401" s="775"/>
      <c r="AD401" s="774">
        <f>'報告書（事業主控）'!AD401</f>
        <v>0</v>
      </c>
      <c r="AE401" s="775"/>
      <c r="AF401" s="775"/>
      <c r="AG401" s="775"/>
      <c r="AH401" s="774">
        <f>'報告書（事業主控）'!AH401</f>
        <v>0</v>
      </c>
      <c r="AI401" s="775"/>
      <c r="AJ401" s="775"/>
      <c r="AK401" s="776"/>
      <c r="AL401" s="479">
        <f>'報告書（事業主控）'!AL401</f>
        <v>0</v>
      </c>
      <c r="AM401" s="773"/>
      <c r="AN401" s="767">
        <f>'報告書（事業主控）'!AN401</f>
        <v>0</v>
      </c>
      <c r="AO401" s="768"/>
      <c r="AP401" s="768"/>
      <c r="AQ401" s="768"/>
      <c r="AR401" s="768"/>
      <c r="AS401" s="73"/>
      <c r="AT401" s="83"/>
    </row>
    <row r="402" spans="2:46" ht="18" customHeight="1">
      <c r="B402" s="790">
        <f>'報告書（事業主控）'!B402</f>
        <v>0</v>
      </c>
      <c r="C402" s="791"/>
      <c r="D402" s="791"/>
      <c r="E402" s="791"/>
      <c r="F402" s="791"/>
      <c r="G402" s="791"/>
      <c r="H402" s="791"/>
      <c r="I402" s="792"/>
      <c r="J402" s="790">
        <f>'報告書（事業主控）'!J402</f>
        <v>0</v>
      </c>
      <c r="K402" s="791"/>
      <c r="L402" s="791"/>
      <c r="M402" s="791"/>
      <c r="N402" s="796"/>
      <c r="O402" s="108">
        <f>'報告書（事業主控）'!O402</f>
        <v>0</v>
      </c>
      <c r="P402" s="90" t="s">
        <v>45</v>
      </c>
      <c r="Q402" s="108">
        <f>'報告書（事業主控）'!Q402</f>
        <v>0</v>
      </c>
      <c r="R402" s="90" t="s">
        <v>46</v>
      </c>
      <c r="S402" s="108">
        <f>'報告書（事業主控）'!S402</f>
        <v>0</v>
      </c>
      <c r="T402" s="798" t="s">
        <v>47</v>
      </c>
      <c r="U402" s="798"/>
      <c r="V402" s="800">
        <f>'報告書（事業主控）'!V402</f>
        <v>0</v>
      </c>
      <c r="W402" s="801"/>
      <c r="X402" s="801"/>
      <c r="Y402" s="95"/>
      <c r="Z402" s="68"/>
      <c r="AA402" s="111"/>
      <c r="AB402" s="111"/>
      <c r="AC402" s="95"/>
      <c r="AD402" s="68"/>
      <c r="AE402" s="111"/>
      <c r="AF402" s="111"/>
      <c r="AG402" s="95"/>
      <c r="AH402" s="770">
        <f>'報告書（事業主控）'!AH402</f>
        <v>0</v>
      </c>
      <c r="AI402" s="771"/>
      <c r="AJ402" s="771"/>
      <c r="AK402" s="772"/>
      <c r="AL402" s="68"/>
      <c r="AM402" s="69"/>
      <c r="AN402" s="770">
        <f>'報告書（事業主控）'!AN402</f>
        <v>0</v>
      </c>
      <c r="AO402" s="771"/>
      <c r="AP402" s="771"/>
      <c r="AQ402" s="771"/>
      <c r="AR402" s="771"/>
      <c r="AS402" s="112"/>
      <c r="AT402" s="83"/>
    </row>
    <row r="403" spans="2:46" ht="18" customHeight="1">
      <c r="B403" s="793"/>
      <c r="C403" s="794"/>
      <c r="D403" s="794"/>
      <c r="E403" s="794"/>
      <c r="F403" s="794"/>
      <c r="G403" s="794"/>
      <c r="H403" s="794"/>
      <c r="I403" s="795"/>
      <c r="J403" s="793"/>
      <c r="K403" s="794"/>
      <c r="L403" s="794"/>
      <c r="M403" s="794"/>
      <c r="N403" s="797"/>
      <c r="O403" s="113">
        <f>'報告書（事業主控）'!O403</f>
        <v>0</v>
      </c>
      <c r="P403" s="114" t="s">
        <v>45</v>
      </c>
      <c r="Q403" s="113">
        <f>'報告書（事業主控）'!Q403</f>
        <v>0</v>
      </c>
      <c r="R403" s="114" t="s">
        <v>46</v>
      </c>
      <c r="S403" s="113">
        <f>'報告書（事業主控）'!S403</f>
        <v>0</v>
      </c>
      <c r="T403" s="799" t="s">
        <v>48</v>
      </c>
      <c r="U403" s="799"/>
      <c r="V403" s="774">
        <f>'報告書（事業主控）'!V403</f>
        <v>0</v>
      </c>
      <c r="W403" s="775"/>
      <c r="X403" s="775"/>
      <c r="Y403" s="775"/>
      <c r="Z403" s="774">
        <f>'報告書（事業主控）'!Z403</f>
        <v>0</v>
      </c>
      <c r="AA403" s="775"/>
      <c r="AB403" s="775"/>
      <c r="AC403" s="775"/>
      <c r="AD403" s="774">
        <f>'報告書（事業主控）'!AD403</f>
        <v>0</v>
      </c>
      <c r="AE403" s="775"/>
      <c r="AF403" s="775"/>
      <c r="AG403" s="775"/>
      <c r="AH403" s="774">
        <f>'報告書（事業主控）'!AH403</f>
        <v>0</v>
      </c>
      <c r="AI403" s="775"/>
      <c r="AJ403" s="775"/>
      <c r="AK403" s="776"/>
      <c r="AL403" s="479">
        <f>'報告書（事業主控）'!AL403</f>
        <v>0</v>
      </c>
      <c r="AM403" s="773"/>
      <c r="AN403" s="767">
        <f>'報告書（事業主控）'!AN403</f>
        <v>0</v>
      </c>
      <c r="AO403" s="768"/>
      <c r="AP403" s="768"/>
      <c r="AQ403" s="768"/>
      <c r="AR403" s="768"/>
      <c r="AS403" s="73"/>
      <c r="AT403" s="83"/>
    </row>
    <row r="404" spans="2:46" ht="18" customHeight="1">
      <c r="B404" s="790">
        <f>'報告書（事業主控）'!B404</f>
        <v>0</v>
      </c>
      <c r="C404" s="791"/>
      <c r="D404" s="791"/>
      <c r="E404" s="791"/>
      <c r="F404" s="791"/>
      <c r="G404" s="791"/>
      <c r="H404" s="791"/>
      <c r="I404" s="792"/>
      <c r="J404" s="790">
        <f>'報告書（事業主控）'!J404</f>
        <v>0</v>
      </c>
      <c r="K404" s="791"/>
      <c r="L404" s="791"/>
      <c r="M404" s="791"/>
      <c r="N404" s="796"/>
      <c r="O404" s="108">
        <f>'報告書（事業主控）'!O404</f>
        <v>0</v>
      </c>
      <c r="P404" s="90" t="s">
        <v>45</v>
      </c>
      <c r="Q404" s="108">
        <f>'報告書（事業主控）'!Q404</f>
        <v>0</v>
      </c>
      <c r="R404" s="90" t="s">
        <v>46</v>
      </c>
      <c r="S404" s="108">
        <f>'報告書（事業主控）'!S404</f>
        <v>0</v>
      </c>
      <c r="T404" s="798" t="s">
        <v>47</v>
      </c>
      <c r="U404" s="798"/>
      <c r="V404" s="800">
        <f>'報告書（事業主控）'!V404</f>
        <v>0</v>
      </c>
      <c r="W404" s="801"/>
      <c r="X404" s="801"/>
      <c r="Y404" s="95"/>
      <c r="Z404" s="68"/>
      <c r="AA404" s="111"/>
      <c r="AB404" s="111"/>
      <c r="AC404" s="95"/>
      <c r="AD404" s="68"/>
      <c r="AE404" s="111"/>
      <c r="AF404" s="111"/>
      <c r="AG404" s="95"/>
      <c r="AH404" s="770">
        <f>'報告書（事業主控）'!AH404</f>
        <v>0</v>
      </c>
      <c r="AI404" s="771"/>
      <c r="AJ404" s="771"/>
      <c r="AK404" s="772"/>
      <c r="AL404" s="68"/>
      <c r="AM404" s="69"/>
      <c r="AN404" s="770">
        <f>'報告書（事業主控）'!AN404</f>
        <v>0</v>
      </c>
      <c r="AO404" s="771"/>
      <c r="AP404" s="771"/>
      <c r="AQ404" s="771"/>
      <c r="AR404" s="771"/>
      <c r="AS404" s="112"/>
      <c r="AT404" s="83"/>
    </row>
    <row r="405" spans="2:46" ht="18" customHeight="1">
      <c r="B405" s="793"/>
      <c r="C405" s="794"/>
      <c r="D405" s="794"/>
      <c r="E405" s="794"/>
      <c r="F405" s="794"/>
      <c r="G405" s="794"/>
      <c r="H405" s="794"/>
      <c r="I405" s="795"/>
      <c r="J405" s="793"/>
      <c r="K405" s="794"/>
      <c r="L405" s="794"/>
      <c r="M405" s="794"/>
      <c r="N405" s="797"/>
      <c r="O405" s="113">
        <f>'報告書（事業主控）'!O405</f>
        <v>0</v>
      </c>
      <c r="P405" s="114" t="s">
        <v>45</v>
      </c>
      <c r="Q405" s="113">
        <f>'報告書（事業主控）'!Q405</f>
        <v>0</v>
      </c>
      <c r="R405" s="114" t="s">
        <v>46</v>
      </c>
      <c r="S405" s="113">
        <f>'報告書（事業主控）'!S405</f>
        <v>0</v>
      </c>
      <c r="T405" s="799" t="s">
        <v>48</v>
      </c>
      <c r="U405" s="799"/>
      <c r="V405" s="774">
        <f>'報告書（事業主控）'!V405</f>
        <v>0</v>
      </c>
      <c r="W405" s="775"/>
      <c r="X405" s="775"/>
      <c r="Y405" s="775"/>
      <c r="Z405" s="774">
        <f>'報告書（事業主控）'!Z405</f>
        <v>0</v>
      </c>
      <c r="AA405" s="775"/>
      <c r="AB405" s="775"/>
      <c r="AC405" s="775"/>
      <c r="AD405" s="774">
        <f>'報告書（事業主控）'!AD405</f>
        <v>0</v>
      </c>
      <c r="AE405" s="775"/>
      <c r="AF405" s="775"/>
      <c r="AG405" s="775"/>
      <c r="AH405" s="774">
        <f>'報告書（事業主控）'!AH405</f>
        <v>0</v>
      </c>
      <c r="AI405" s="775"/>
      <c r="AJ405" s="775"/>
      <c r="AK405" s="776"/>
      <c r="AL405" s="479">
        <f>'報告書（事業主控）'!AL405</f>
        <v>0</v>
      </c>
      <c r="AM405" s="773"/>
      <c r="AN405" s="767">
        <f>'報告書（事業主控）'!AN405</f>
        <v>0</v>
      </c>
      <c r="AO405" s="768"/>
      <c r="AP405" s="768"/>
      <c r="AQ405" s="768"/>
      <c r="AR405" s="768"/>
      <c r="AS405" s="73"/>
      <c r="AT405" s="83"/>
    </row>
    <row r="406" spans="2:46" ht="18" customHeight="1">
      <c r="B406" s="501" t="s">
        <v>113</v>
      </c>
      <c r="C406" s="502"/>
      <c r="D406" s="502"/>
      <c r="E406" s="503"/>
      <c r="F406" s="781">
        <f>'報告書（事業主控）'!F406</f>
        <v>0</v>
      </c>
      <c r="G406" s="782"/>
      <c r="H406" s="782"/>
      <c r="I406" s="782"/>
      <c r="J406" s="782"/>
      <c r="K406" s="782"/>
      <c r="L406" s="782"/>
      <c r="M406" s="782"/>
      <c r="N406" s="783"/>
      <c r="O406" s="875" t="s">
        <v>60</v>
      </c>
      <c r="P406" s="876"/>
      <c r="Q406" s="876"/>
      <c r="R406" s="876"/>
      <c r="S406" s="876"/>
      <c r="T406" s="876"/>
      <c r="U406" s="877"/>
      <c r="V406" s="770">
        <f>'報告書（事業主控）'!V406</f>
        <v>0</v>
      </c>
      <c r="W406" s="771"/>
      <c r="X406" s="771"/>
      <c r="Y406" s="772"/>
      <c r="Z406" s="68"/>
      <c r="AA406" s="111"/>
      <c r="AB406" s="111"/>
      <c r="AC406" s="95"/>
      <c r="AD406" s="68"/>
      <c r="AE406" s="111"/>
      <c r="AF406" s="111"/>
      <c r="AG406" s="95"/>
      <c r="AH406" s="770">
        <f>'報告書（事業主控）'!AH406</f>
        <v>0</v>
      </c>
      <c r="AI406" s="771"/>
      <c r="AJ406" s="771"/>
      <c r="AK406" s="772"/>
      <c r="AL406" s="68"/>
      <c r="AM406" s="69"/>
      <c r="AN406" s="770">
        <f>'報告書（事業主控）'!AN406</f>
        <v>0</v>
      </c>
      <c r="AO406" s="771"/>
      <c r="AP406" s="771"/>
      <c r="AQ406" s="771"/>
      <c r="AR406" s="771"/>
      <c r="AS406" s="112"/>
      <c r="AT406" s="83"/>
    </row>
    <row r="407" spans="2:46" ht="18" customHeight="1">
      <c r="B407" s="504"/>
      <c r="C407" s="505"/>
      <c r="D407" s="505"/>
      <c r="E407" s="506"/>
      <c r="F407" s="784"/>
      <c r="G407" s="785"/>
      <c r="H407" s="785"/>
      <c r="I407" s="785"/>
      <c r="J407" s="785"/>
      <c r="K407" s="785"/>
      <c r="L407" s="785"/>
      <c r="M407" s="785"/>
      <c r="N407" s="786"/>
      <c r="O407" s="878"/>
      <c r="P407" s="879"/>
      <c r="Q407" s="879"/>
      <c r="R407" s="879"/>
      <c r="S407" s="879"/>
      <c r="T407" s="879"/>
      <c r="U407" s="880"/>
      <c r="V407" s="471">
        <f>'報告書（事業主控）'!V407</f>
        <v>0</v>
      </c>
      <c r="W407" s="723"/>
      <c r="X407" s="723"/>
      <c r="Y407" s="726"/>
      <c r="Z407" s="471">
        <f>'報告書（事業主控）'!Z407</f>
        <v>0</v>
      </c>
      <c r="AA407" s="724"/>
      <c r="AB407" s="724"/>
      <c r="AC407" s="725"/>
      <c r="AD407" s="471">
        <f>'報告書（事業主控）'!AD407</f>
        <v>0</v>
      </c>
      <c r="AE407" s="724"/>
      <c r="AF407" s="724"/>
      <c r="AG407" s="725"/>
      <c r="AH407" s="471">
        <f>'報告書（事業主控）'!AH407</f>
        <v>0</v>
      </c>
      <c r="AI407" s="472"/>
      <c r="AJ407" s="472"/>
      <c r="AK407" s="472"/>
      <c r="AL407" s="309"/>
      <c r="AM407" s="310"/>
      <c r="AN407" s="471">
        <f>'報告書（事業主控）'!AN407</f>
        <v>0</v>
      </c>
      <c r="AO407" s="723"/>
      <c r="AP407" s="723"/>
      <c r="AQ407" s="723"/>
      <c r="AR407" s="723"/>
      <c r="AS407" s="299"/>
      <c r="AT407" s="83"/>
    </row>
    <row r="408" spans="2:46" ht="18" customHeight="1">
      <c r="B408" s="507"/>
      <c r="C408" s="508"/>
      <c r="D408" s="508"/>
      <c r="E408" s="509"/>
      <c r="F408" s="787"/>
      <c r="G408" s="788"/>
      <c r="H408" s="788"/>
      <c r="I408" s="788"/>
      <c r="J408" s="788"/>
      <c r="K408" s="788"/>
      <c r="L408" s="788"/>
      <c r="M408" s="788"/>
      <c r="N408" s="789"/>
      <c r="O408" s="881"/>
      <c r="P408" s="882"/>
      <c r="Q408" s="882"/>
      <c r="R408" s="882"/>
      <c r="S408" s="882"/>
      <c r="T408" s="882"/>
      <c r="U408" s="883"/>
      <c r="V408" s="767">
        <f>'報告書（事業主控）'!V408</f>
        <v>0</v>
      </c>
      <c r="W408" s="768"/>
      <c r="X408" s="768"/>
      <c r="Y408" s="769"/>
      <c r="Z408" s="767">
        <f>'報告書（事業主控）'!Z408</f>
        <v>0</v>
      </c>
      <c r="AA408" s="768"/>
      <c r="AB408" s="768"/>
      <c r="AC408" s="769"/>
      <c r="AD408" s="767">
        <f>'報告書（事業主控）'!AD408</f>
        <v>0</v>
      </c>
      <c r="AE408" s="768"/>
      <c r="AF408" s="768"/>
      <c r="AG408" s="769"/>
      <c r="AH408" s="767">
        <f>'報告書（事業主控）'!AH408</f>
        <v>0</v>
      </c>
      <c r="AI408" s="768"/>
      <c r="AJ408" s="768"/>
      <c r="AK408" s="769"/>
      <c r="AL408" s="72"/>
      <c r="AM408" s="73"/>
      <c r="AN408" s="767">
        <f>'報告書（事業主控）'!AN408</f>
        <v>0</v>
      </c>
      <c r="AO408" s="768"/>
      <c r="AP408" s="768"/>
      <c r="AQ408" s="768"/>
      <c r="AR408" s="768"/>
      <c r="AS408" s="73"/>
      <c r="AT408" s="83"/>
    </row>
    <row r="409" spans="2:46" ht="18" customHeight="1">
      <c r="AN409" s="766">
        <f>'報告書（事業主控）'!AN409</f>
        <v>0</v>
      </c>
      <c r="AO409" s="766"/>
      <c r="AP409" s="766"/>
      <c r="AQ409" s="766"/>
      <c r="AR409" s="766"/>
      <c r="AS409" s="83"/>
      <c r="AT409" s="83"/>
    </row>
    <row r="410" spans="2:46" ht="31.5" customHeight="1">
      <c r="AN410" s="130"/>
      <c r="AO410" s="130"/>
      <c r="AP410" s="130"/>
      <c r="AQ410" s="130"/>
      <c r="AR410" s="130"/>
      <c r="AS410" s="83"/>
      <c r="AT410" s="83"/>
    </row>
    <row r="411" spans="2:46" ht="31.5" customHeight="1">
      <c r="AN411" s="130"/>
      <c r="AO411" s="130"/>
      <c r="AP411" s="130"/>
      <c r="AQ411" s="130"/>
      <c r="AR411" s="130"/>
      <c r="AS411" s="83"/>
      <c r="AT411" s="83"/>
    </row>
    <row r="412" spans="2:46" ht="12.95" customHeight="1"/>
    <row r="413" spans="2:46" ht="12.95" customHeight="1"/>
    <row r="414" spans="2:46" ht="12.95" customHeight="1"/>
    <row r="415" spans="2:46" ht="12.95" customHeight="1"/>
    <row r="416" spans="2:46" ht="12.95" customHeight="1"/>
    <row r="417" ht="12.95" customHeight="1"/>
    <row r="418" ht="12.95" customHeight="1"/>
    <row r="419" ht="12.95" customHeight="1"/>
    <row r="420" ht="12.95" customHeight="1"/>
    <row r="421" ht="12.95" customHeight="1"/>
    <row r="422" ht="12.95" customHeight="1"/>
    <row r="423" ht="12.95" customHeight="1"/>
    <row r="424" ht="12.95" customHeight="1"/>
    <row r="425" ht="12.95" customHeight="1"/>
    <row r="426" ht="12.95" customHeight="1"/>
    <row r="427" ht="12.95" customHeight="1"/>
    <row r="428" ht="12.95" customHeight="1"/>
    <row r="429" ht="12.95" customHeight="1"/>
    <row r="430" ht="12.95" customHeight="1"/>
    <row r="431" ht="12.95" customHeight="1"/>
    <row r="432" ht="12.95" customHeight="1"/>
    <row r="433" ht="12.95" customHeight="1"/>
    <row r="434" ht="12.95" customHeight="1"/>
    <row r="435" ht="12.95" customHeight="1"/>
    <row r="436" ht="12.95" customHeight="1"/>
    <row r="437" ht="12.95" customHeight="1"/>
    <row r="438" ht="12.95" customHeight="1"/>
    <row r="439" ht="12.95" customHeight="1"/>
    <row r="440" ht="12.95" customHeight="1"/>
    <row r="441" ht="12.95" customHeight="1"/>
    <row r="442" ht="12.95" customHeight="1"/>
    <row r="443" ht="12.95" customHeight="1"/>
    <row r="444" ht="12.95" customHeight="1"/>
    <row r="445" ht="12.95" customHeight="1"/>
    <row r="446" ht="12.95" customHeight="1"/>
    <row r="447" ht="12.95" customHeight="1"/>
    <row r="448" ht="12.95" customHeight="1"/>
    <row r="449" ht="12.95" customHeight="1"/>
    <row r="450" ht="12.95" customHeight="1"/>
    <row r="451" ht="12.95" customHeight="1"/>
    <row r="452" ht="12.95" customHeight="1"/>
    <row r="453" ht="12.95" customHeight="1"/>
    <row r="454" ht="12.95" customHeight="1"/>
    <row r="455" ht="12.95" customHeight="1"/>
    <row r="456" ht="12.95" customHeight="1"/>
    <row r="457" ht="12.95" customHeight="1"/>
    <row r="458" ht="12.95" customHeight="1"/>
    <row r="459" ht="12.95" customHeight="1"/>
    <row r="460" ht="12.95" customHeight="1"/>
    <row r="461" ht="12.95" customHeight="1"/>
    <row r="462" ht="12.95" customHeight="1"/>
    <row r="463" ht="12.95" customHeight="1"/>
    <row r="464" ht="12.95" customHeight="1"/>
    <row r="465" ht="12.95" customHeight="1"/>
    <row r="466" ht="12.95" customHeight="1"/>
    <row r="467" ht="12.95" customHeight="1"/>
    <row r="468" ht="12.95" customHeight="1"/>
    <row r="469" ht="12.95" customHeight="1"/>
    <row r="470" ht="12.95" customHeight="1"/>
    <row r="471" ht="12.95" customHeight="1"/>
    <row r="472" ht="12.95" customHeight="1"/>
    <row r="473" ht="12.95" customHeight="1"/>
    <row r="474" ht="12.95" customHeight="1"/>
    <row r="475" ht="12.95" customHeight="1"/>
    <row r="476" ht="12.95" customHeight="1"/>
    <row r="477" ht="12.95" customHeight="1"/>
    <row r="478" ht="12.95" customHeight="1"/>
    <row r="479" ht="12.95" customHeight="1"/>
    <row r="480" ht="12.95" customHeight="1"/>
    <row r="481" ht="12.95" customHeight="1"/>
    <row r="482" ht="12.95" customHeight="1"/>
    <row r="483" ht="12.95" customHeight="1"/>
    <row r="484" ht="12.95" customHeight="1"/>
    <row r="485" ht="12.95" customHeight="1"/>
    <row r="486" ht="12.95" customHeight="1"/>
    <row r="487" ht="12.95" customHeight="1"/>
    <row r="488" ht="12.95" customHeight="1"/>
    <row r="489" ht="12.95" customHeight="1"/>
    <row r="490" ht="12.95" customHeight="1"/>
    <row r="491" ht="12.95" customHeight="1"/>
    <row r="492" ht="12.95" customHeight="1"/>
    <row r="493" ht="12.95" customHeight="1"/>
    <row r="494" ht="12.95" customHeight="1"/>
    <row r="495" ht="12.95" customHeight="1"/>
    <row r="496" ht="12.95" customHeight="1"/>
    <row r="497" ht="12.95" customHeight="1"/>
    <row r="498" ht="12.95" customHeight="1"/>
    <row r="499" ht="12.95" customHeight="1"/>
    <row r="500" ht="12.95" customHeight="1"/>
    <row r="501" ht="12.95" customHeight="1"/>
    <row r="502" ht="12.95" customHeight="1"/>
    <row r="503" ht="12.95" customHeight="1"/>
    <row r="504" ht="12.95" customHeight="1"/>
    <row r="505" ht="12.95" customHeight="1"/>
    <row r="506" ht="12.95" customHeight="1"/>
    <row r="507" ht="12.95" customHeight="1"/>
    <row r="508" ht="12.95" customHeight="1"/>
    <row r="509" ht="12.95" customHeight="1"/>
    <row r="510" ht="12.95" customHeight="1"/>
    <row r="511" ht="12.95" customHeight="1"/>
    <row r="512" ht="12.95" customHeight="1"/>
    <row r="513" ht="12.95" customHeight="1"/>
    <row r="514" ht="12.95" customHeight="1"/>
    <row r="515" ht="12.95" customHeight="1"/>
    <row r="516" ht="12.95" customHeight="1"/>
    <row r="517" ht="12.95" customHeight="1"/>
    <row r="518" ht="12.95" customHeight="1"/>
    <row r="519" ht="12.95" customHeight="1"/>
    <row r="520" ht="12.95" customHeight="1"/>
    <row r="521" ht="12.95" customHeight="1"/>
    <row r="522" ht="12.95" customHeight="1"/>
    <row r="523" ht="12.95" customHeight="1"/>
    <row r="524" ht="12.95" customHeight="1"/>
    <row r="525" ht="12.95" customHeight="1"/>
    <row r="526" ht="12.95" customHeight="1"/>
    <row r="527" ht="12.95" customHeight="1"/>
    <row r="528" ht="12.95" customHeight="1"/>
    <row r="529" ht="12.95" customHeight="1"/>
    <row r="530" ht="12.95" customHeight="1"/>
    <row r="531" ht="12.95" customHeight="1"/>
    <row r="532" ht="12.95" customHeight="1"/>
    <row r="533" ht="12.95" customHeight="1"/>
    <row r="534" ht="12.95" customHeight="1"/>
    <row r="535" ht="12.95" customHeight="1"/>
    <row r="536" ht="12.95" customHeight="1"/>
    <row r="537" ht="12.95" customHeight="1"/>
    <row r="538" ht="12.95" customHeight="1"/>
    <row r="539" ht="12.95" customHeight="1"/>
    <row r="540" ht="12.95" customHeight="1"/>
    <row r="541" ht="12.95" customHeight="1"/>
    <row r="542" ht="12.95" customHeight="1"/>
    <row r="543" ht="12.95" customHeight="1"/>
    <row r="544" ht="12.95" customHeight="1"/>
    <row r="545" ht="12.95" customHeight="1"/>
    <row r="546" ht="12.95" customHeight="1"/>
    <row r="547" ht="12.95" customHeight="1"/>
    <row r="548" ht="12.95" customHeight="1"/>
    <row r="549" ht="12.95" customHeight="1"/>
    <row r="550" ht="12.95" customHeight="1"/>
    <row r="551" ht="12.95" customHeight="1"/>
    <row r="552" ht="12.95" customHeight="1"/>
    <row r="553" ht="12.95" customHeight="1"/>
    <row r="554" ht="12.95" customHeight="1"/>
    <row r="555" ht="12.95" customHeight="1"/>
    <row r="556" ht="12.95" customHeight="1"/>
    <row r="557" ht="12.95" customHeight="1"/>
    <row r="558" ht="12.95" customHeight="1"/>
    <row r="559" ht="12.95" customHeight="1"/>
    <row r="560" ht="12.95" customHeight="1"/>
    <row r="561" ht="12.95" customHeight="1"/>
    <row r="562" ht="12.95" customHeight="1"/>
    <row r="563" ht="12.95" customHeight="1"/>
    <row r="564" ht="12.95" customHeight="1"/>
    <row r="565" ht="12.95" customHeight="1"/>
    <row r="566" ht="12.95" customHeight="1"/>
    <row r="567" ht="12.95" customHeight="1"/>
    <row r="568" ht="12.95" customHeight="1"/>
    <row r="569" ht="12.95" customHeight="1"/>
    <row r="570" ht="12.95" customHeight="1"/>
    <row r="571" ht="12.95" customHeight="1"/>
    <row r="572" ht="12.95" customHeight="1"/>
    <row r="573" ht="12.95" customHeight="1"/>
    <row r="574" ht="12.95" customHeight="1"/>
    <row r="575" ht="12.95" customHeight="1"/>
    <row r="576" ht="12.95" customHeight="1"/>
    <row r="577" ht="12.95" customHeight="1"/>
    <row r="578" ht="12.95" customHeight="1"/>
    <row r="579" ht="12.95" customHeight="1"/>
    <row r="580" ht="12.95" customHeight="1"/>
    <row r="581" ht="12.95" customHeight="1"/>
    <row r="582" ht="12.95" customHeight="1"/>
    <row r="583" ht="12.95" customHeight="1"/>
    <row r="584" ht="12.95" customHeight="1"/>
    <row r="585" ht="12.95" customHeight="1"/>
    <row r="586" ht="12.95" customHeight="1"/>
    <row r="587" ht="12.95" customHeight="1"/>
    <row r="588" ht="12.95" customHeight="1"/>
    <row r="589" ht="12.95" customHeight="1"/>
    <row r="590" ht="12.95" customHeight="1"/>
    <row r="591" ht="12.95" customHeight="1"/>
    <row r="592" ht="12.95" customHeight="1"/>
    <row r="593" ht="12.95" customHeight="1"/>
    <row r="594" ht="12.95" customHeight="1"/>
    <row r="595" ht="12.95" customHeight="1"/>
    <row r="596" ht="12.95" customHeight="1"/>
    <row r="597" ht="12.95" customHeight="1"/>
    <row r="598" ht="12.95" customHeight="1"/>
    <row r="599" ht="12.95" customHeight="1"/>
    <row r="600" ht="12.95" customHeight="1"/>
    <row r="601" ht="12.95" customHeight="1"/>
    <row r="602" ht="12.95" customHeight="1"/>
    <row r="603" ht="12.95" customHeight="1"/>
    <row r="604" ht="12.95" customHeight="1"/>
    <row r="605" ht="12.95" customHeight="1"/>
    <row r="606" ht="12.95" customHeight="1"/>
    <row r="607" ht="12.95" customHeight="1"/>
    <row r="608" ht="12.95" customHeight="1"/>
    <row r="609" ht="12.95" customHeight="1"/>
    <row r="610" ht="12.95" customHeight="1"/>
    <row r="611" ht="12.95" customHeight="1"/>
    <row r="612" ht="12.95" customHeight="1"/>
    <row r="613" ht="12.95" customHeight="1"/>
    <row r="614" ht="12.95" customHeight="1"/>
    <row r="615" ht="12.95" customHeight="1"/>
    <row r="616" ht="12.95" customHeight="1"/>
    <row r="617" ht="12.95" customHeight="1"/>
    <row r="618" ht="12.95" customHeight="1"/>
    <row r="619" ht="12.95" customHeight="1"/>
    <row r="620" ht="12.95" customHeight="1"/>
    <row r="621" ht="12.95" customHeight="1"/>
    <row r="622" ht="12.95" customHeight="1"/>
    <row r="623" ht="12.95" customHeight="1"/>
    <row r="624" ht="12.95" customHeight="1"/>
    <row r="625" ht="12.95" customHeight="1"/>
    <row r="626" ht="12.95" customHeight="1"/>
    <row r="627" ht="12.95" customHeight="1"/>
    <row r="628" ht="12.95" customHeight="1"/>
    <row r="629" ht="12.95" customHeight="1"/>
    <row r="630" ht="12.95" customHeight="1"/>
    <row r="631" ht="12.95" customHeight="1"/>
    <row r="632" ht="12.95" customHeight="1"/>
    <row r="633" ht="12.95" customHeight="1"/>
    <row r="634" ht="12.95" customHeight="1"/>
    <row r="635" ht="12.95" customHeight="1"/>
    <row r="636" ht="12.95" customHeight="1"/>
    <row r="637" ht="12.95" customHeight="1"/>
    <row r="638" ht="12.95" customHeight="1"/>
    <row r="639" ht="12.95" customHeight="1"/>
    <row r="640" ht="12.95" customHeight="1"/>
    <row r="641" ht="12.95" customHeight="1"/>
    <row r="642" ht="12.95" customHeight="1"/>
    <row r="643" ht="12.95" customHeight="1"/>
    <row r="644" ht="12.95" customHeight="1"/>
    <row r="645" ht="12.95" customHeight="1"/>
    <row r="646" ht="12.95" customHeight="1"/>
    <row r="647" ht="12.95" customHeight="1"/>
    <row r="648" ht="12.95" customHeight="1"/>
    <row r="649" ht="12.95" customHeight="1"/>
    <row r="650" ht="12.95" customHeight="1"/>
    <row r="651" ht="12.95" customHeight="1"/>
    <row r="652" ht="12.95" customHeight="1"/>
    <row r="653" ht="12.95" customHeight="1"/>
    <row r="654" ht="12.95" customHeight="1"/>
    <row r="655" ht="12.95" customHeight="1"/>
    <row r="656" ht="12.95" customHeight="1"/>
    <row r="657" ht="12.95" customHeight="1"/>
    <row r="658" ht="12.95" customHeight="1"/>
    <row r="659" ht="12.95" customHeight="1"/>
    <row r="660" ht="12.95" customHeight="1"/>
    <row r="661" ht="12.95" customHeight="1"/>
    <row r="662" ht="12.95" customHeight="1"/>
    <row r="663" ht="12.95" customHeight="1"/>
    <row r="664" ht="12.95" customHeight="1"/>
    <row r="665" ht="12.95" customHeight="1"/>
    <row r="666" ht="12.95" customHeight="1"/>
    <row r="667" ht="12.95" customHeight="1"/>
    <row r="668" ht="12.95" customHeight="1"/>
    <row r="669" ht="12.95" customHeight="1"/>
    <row r="670" ht="12.95" customHeight="1"/>
    <row r="671" ht="12.95" customHeight="1"/>
    <row r="672" ht="12.95" customHeight="1"/>
    <row r="673" ht="12.95" customHeight="1"/>
    <row r="674" ht="12.95" customHeight="1"/>
    <row r="675" ht="12.95" customHeight="1"/>
    <row r="676" ht="12.95" customHeight="1"/>
    <row r="677" ht="12.95" customHeight="1"/>
    <row r="678" ht="12.95" customHeight="1"/>
    <row r="679" ht="12.95" customHeight="1"/>
    <row r="680" ht="12.95" customHeight="1"/>
    <row r="681" ht="12.95" customHeight="1"/>
    <row r="682" ht="12.95" customHeight="1"/>
    <row r="683" ht="12.95" customHeight="1"/>
    <row r="684" ht="12.95" customHeight="1"/>
    <row r="685" ht="12.95" customHeight="1"/>
    <row r="686" ht="12.95" customHeight="1"/>
    <row r="687" ht="12.95" customHeight="1"/>
    <row r="688" ht="12.95" customHeight="1"/>
    <row r="689" ht="12.95" customHeight="1"/>
    <row r="690" ht="12.95" customHeight="1"/>
    <row r="691" ht="12.95" customHeight="1"/>
    <row r="692" ht="12.95" customHeight="1"/>
    <row r="693" ht="12.95" customHeight="1"/>
    <row r="694" ht="12.95" customHeight="1"/>
    <row r="695" ht="12.95" customHeight="1"/>
    <row r="696" ht="12.95" customHeight="1"/>
    <row r="697" ht="12.95" customHeight="1"/>
    <row r="698" ht="12.95" customHeight="1"/>
    <row r="699" ht="12.95" customHeight="1"/>
    <row r="700" ht="12.95" customHeight="1"/>
    <row r="701" ht="12.95" customHeight="1"/>
    <row r="702" ht="12.95" customHeight="1"/>
    <row r="703" ht="12.95" customHeight="1"/>
    <row r="704" ht="12.95" customHeight="1"/>
    <row r="705" ht="12.95" customHeight="1"/>
    <row r="706" ht="12.95" customHeight="1"/>
    <row r="707" ht="12.95" customHeight="1"/>
    <row r="708" ht="12.95" customHeight="1"/>
    <row r="709" ht="12.95" customHeight="1"/>
    <row r="710" ht="12.95" customHeight="1"/>
    <row r="711" ht="12.95" customHeight="1"/>
    <row r="712" ht="12.95" customHeight="1"/>
    <row r="713" ht="12.95" customHeight="1"/>
    <row r="714" ht="12.95" customHeight="1"/>
    <row r="715" ht="12.95" customHeight="1"/>
    <row r="716" ht="12.95" customHeight="1"/>
    <row r="717" ht="12.95" customHeight="1"/>
    <row r="718" ht="12.95" customHeight="1"/>
    <row r="719" ht="12.95" customHeight="1"/>
    <row r="720" ht="12.95" customHeight="1"/>
    <row r="721" ht="12.95" customHeight="1"/>
    <row r="722" ht="12.95" customHeight="1"/>
    <row r="723" ht="12.95" customHeight="1"/>
    <row r="724" ht="12.95" customHeight="1"/>
    <row r="725" ht="12.95" customHeight="1"/>
    <row r="726" ht="12.95" customHeight="1"/>
    <row r="727" ht="12.95" customHeight="1"/>
    <row r="728" ht="12.95" customHeight="1"/>
    <row r="729" ht="12.95" customHeight="1"/>
    <row r="730" ht="12.95" customHeight="1"/>
    <row r="731" ht="12.95" customHeight="1"/>
    <row r="732" ht="12.95" customHeight="1"/>
    <row r="733" ht="12.95" customHeight="1"/>
    <row r="734" ht="12.95" customHeight="1"/>
    <row r="735" ht="12.95" customHeight="1"/>
    <row r="736" ht="12.95" customHeight="1"/>
    <row r="737" ht="12.95" customHeight="1"/>
    <row r="738" ht="12.95" customHeight="1"/>
    <row r="739" ht="12.95" customHeight="1"/>
    <row r="740" ht="12.95" customHeight="1"/>
    <row r="741" ht="12.95" customHeight="1"/>
    <row r="742" ht="12.95" customHeight="1"/>
    <row r="743" ht="12.95" customHeight="1"/>
    <row r="744" ht="12.95" customHeight="1"/>
    <row r="745" ht="12.95" customHeight="1"/>
    <row r="746" ht="12.95" customHeight="1"/>
    <row r="747" ht="12.95" customHeight="1"/>
    <row r="748" ht="12.95" customHeight="1"/>
    <row r="749" ht="12.95" customHeight="1"/>
    <row r="750" ht="12.95" customHeight="1"/>
    <row r="751" ht="12.95" customHeight="1"/>
    <row r="752" ht="12.95" customHeight="1"/>
    <row r="753" ht="12.95" customHeight="1"/>
    <row r="754" ht="12.95" customHeight="1"/>
    <row r="755" ht="12.95" customHeight="1"/>
    <row r="756" ht="12.95" customHeight="1"/>
    <row r="757" ht="12.95" customHeight="1"/>
    <row r="758" ht="12.95" customHeight="1"/>
    <row r="759" ht="12.95" customHeight="1"/>
    <row r="760" ht="12.95" customHeight="1"/>
    <row r="761" ht="12.95" customHeight="1"/>
    <row r="762" ht="12.95" customHeight="1"/>
    <row r="763" ht="12.95" customHeight="1"/>
    <row r="764" ht="12.95" customHeight="1"/>
    <row r="765" ht="12.95" customHeight="1"/>
    <row r="766" ht="12.95" customHeight="1"/>
    <row r="767" ht="12.95" customHeight="1"/>
    <row r="768" ht="12.95" customHeight="1"/>
    <row r="769" ht="12.95" customHeight="1"/>
    <row r="770" ht="12.95" customHeight="1"/>
    <row r="771" ht="12.95" customHeight="1"/>
    <row r="772" ht="12.95" customHeight="1"/>
    <row r="773" ht="12.95" customHeight="1"/>
    <row r="774" ht="12.95" customHeight="1"/>
    <row r="775" ht="12.95" customHeight="1"/>
    <row r="776" ht="12.95" customHeight="1"/>
    <row r="777" ht="12.95" customHeight="1"/>
    <row r="778" ht="12.95" customHeight="1"/>
    <row r="779" ht="12.95" customHeight="1"/>
    <row r="780" ht="12.95" customHeight="1"/>
    <row r="781" ht="12.95" customHeight="1"/>
    <row r="782" ht="12.95" customHeight="1"/>
    <row r="783" ht="12.95" customHeight="1"/>
    <row r="784" ht="12.95" customHeight="1"/>
    <row r="785" ht="12.95" customHeight="1"/>
    <row r="786" ht="12.95" customHeight="1"/>
    <row r="787" ht="12.95" customHeight="1"/>
    <row r="788" ht="12.95" customHeight="1"/>
    <row r="789" ht="12.95" customHeight="1"/>
    <row r="790" ht="12.95" customHeight="1"/>
    <row r="791" ht="12.95" customHeight="1"/>
    <row r="792" ht="12.95" customHeight="1"/>
    <row r="793" ht="12.95" customHeight="1"/>
    <row r="794" ht="12.95" customHeight="1"/>
    <row r="795" ht="12.95" customHeight="1"/>
    <row r="796" ht="12.95" customHeight="1"/>
    <row r="797" ht="12.95" customHeight="1"/>
    <row r="798" ht="12.95" customHeight="1"/>
    <row r="799" ht="12.95" customHeight="1"/>
    <row r="800" ht="12.95" customHeight="1"/>
    <row r="801" ht="12.95" customHeight="1"/>
    <row r="802" ht="12.95" customHeight="1"/>
    <row r="803" ht="12.95" customHeight="1"/>
    <row r="804" ht="12.95" customHeight="1"/>
    <row r="805" ht="12.95" customHeight="1"/>
    <row r="806" ht="12.95" customHeight="1"/>
    <row r="807" ht="12.95" customHeight="1"/>
    <row r="808" ht="12.95" customHeight="1"/>
    <row r="809" ht="12.95" customHeight="1"/>
    <row r="810" ht="12.95" customHeight="1"/>
    <row r="811" ht="12.95" customHeight="1"/>
    <row r="812" ht="12.95" customHeight="1"/>
    <row r="813" ht="12.95" customHeight="1"/>
    <row r="814" ht="12.95" customHeight="1"/>
    <row r="815" ht="12.95" customHeight="1"/>
    <row r="816" ht="12.95" customHeight="1"/>
    <row r="817" ht="12.95" customHeight="1"/>
    <row r="818" ht="12.95" customHeight="1"/>
    <row r="819" ht="12.95" customHeight="1"/>
    <row r="820" ht="12.95" customHeight="1"/>
    <row r="821" ht="12.95" customHeight="1"/>
    <row r="822" ht="12.95" customHeight="1"/>
    <row r="823" ht="12.95" customHeight="1"/>
    <row r="824" ht="12.95" customHeight="1"/>
    <row r="825" ht="12.95" customHeight="1"/>
    <row r="826" ht="12.95" customHeight="1"/>
    <row r="827" ht="12.95" customHeight="1"/>
    <row r="828" ht="12.95" customHeight="1"/>
    <row r="829" ht="12.95" customHeight="1"/>
    <row r="830" ht="12.95" customHeight="1"/>
    <row r="831" ht="12.95" customHeight="1"/>
    <row r="832" ht="12.95" customHeight="1"/>
    <row r="833" ht="12.95" customHeight="1"/>
    <row r="834" ht="12.95" customHeight="1"/>
    <row r="835" ht="12.95" customHeight="1"/>
    <row r="836" ht="12.95" customHeight="1"/>
    <row r="837" ht="12.95" customHeight="1"/>
    <row r="838" ht="12.95" customHeight="1"/>
    <row r="839" ht="12.95" customHeight="1"/>
    <row r="840" ht="12.95" customHeight="1"/>
    <row r="841" ht="12.95" customHeight="1"/>
    <row r="842" ht="12.95" customHeight="1"/>
    <row r="843" ht="12.95" customHeight="1"/>
    <row r="844" ht="12.95" customHeight="1"/>
    <row r="845" ht="12.95" customHeight="1"/>
    <row r="846" ht="12.95" customHeight="1"/>
    <row r="847" ht="12.95" customHeight="1"/>
    <row r="848" ht="12.95" customHeight="1"/>
    <row r="849" ht="12.95" customHeight="1"/>
    <row r="850" ht="12.95" customHeight="1"/>
    <row r="851" ht="12.95" customHeight="1"/>
    <row r="852" ht="12.95" customHeight="1"/>
    <row r="853" ht="12.95" customHeight="1"/>
    <row r="854" ht="12.95" customHeight="1"/>
    <row r="855" ht="12.95" customHeight="1"/>
    <row r="856" ht="12.95" customHeight="1"/>
    <row r="857" ht="12.95" customHeight="1"/>
    <row r="858" ht="12.95" customHeight="1"/>
    <row r="859" ht="12.95" customHeight="1"/>
    <row r="860" ht="12.95" customHeight="1"/>
    <row r="861" ht="12.95" customHeight="1"/>
    <row r="862" ht="12.95" customHeight="1"/>
    <row r="863" ht="12.95" customHeight="1"/>
    <row r="864" ht="12.95" customHeight="1"/>
    <row r="865" ht="12.95" customHeight="1"/>
    <row r="866" ht="12.95" customHeight="1"/>
    <row r="867" ht="12.95" customHeight="1"/>
    <row r="868" ht="12.95" customHeight="1"/>
    <row r="869" ht="12.95" customHeight="1"/>
    <row r="870" ht="12.95" customHeight="1"/>
    <row r="871" ht="12.95" customHeight="1"/>
    <row r="872" ht="12.95" customHeight="1"/>
    <row r="873" ht="12.95" customHeight="1"/>
    <row r="874" ht="12.95" customHeight="1"/>
    <row r="875" ht="12.95" customHeight="1"/>
    <row r="876" ht="12.95" customHeight="1"/>
    <row r="877" ht="12.95" customHeight="1"/>
    <row r="878" ht="12.95" customHeight="1"/>
    <row r="879" ht="12.95" customHeight="1"/>
    <row r="880" ht="12.95" customHeight="1"/>
    <row r="881" ht="12.95" customHeight="1"/>
    <row r="882" ht="12.95" customHeight="1"/>
    <row r="883" ht="12.95" customHeight="1"/>
    <row r="884" ht="12.95" customHeight="1"/>
    <row r="885" ht="12.95" customHeight="1"/>
    <row r="886" ht="12.95" customHeight="1"/>
    <row r="887" ht="12.95" customHeight="1"/>
    <row r="888" ht="12.95" customHeight="1"/>
    <row r="889" ht="12.95" customHeight="1"/>
    <row r="890" ht="12.95" customHeight="1"/>
    <row r="891" ht="12.95" customHeight="1"/>
    <row r="892" ht="12.95" customHeight="1"/>
    <row r="893" ht="12.95" customHeight="1"/>
    <row r="894" ht="12.95" customHeight="1"/>
    <row r="895" ht="12.95" customHeight="1"/>
    <row r="896" ht="12.95" customHeight="1"/>
    <row r="897" ht="12.95" customHeight="1"/>
    <row r="898" ht="12.95" customHeight="1"/>
    <row r="899" ht="12.95" customHeight="1"/>
    <row r="900" ht="12.95" customHeight="1"/>
    <row r="901" ht="12.95" customHeight="1"/>
    <row r="902" ht="12.95" customHeight="1"/>
    <row r="903" ht="12.95" customHeight="1"/>
    <row r="904" ht="12.95" customHeight="1"/>
    <row r="905" ht="12.95" customHeight="1"/>
    <row r="906" ht="12.95" customHeight="1"/>
    <row r="907" ht="12.95" customHeight="1"/>
    <row r="908" ht="12.95" customHeight="1"/>
    <row r="909" ht="12.95" customHeight="1"/>
    <row r="910" ht="12.95" customHeight="1"/>
    <row r="911" ht="12.95" customHeight="1"/>
    <row r="912" ht="12.95" customHeight="1"/>
    <row r="913" ht="12.95" customHeight="1"/>
    <row r="914" ht="12.95" customHeight="1"/>
    <row r="915" ht="12.95" customHeight="1"/>
    <row r="916" ht="12.95" customHeight="1"/>
    <row r="917" ht="12.95" customHeight="1"/>
    <row r="918" ht="12.95" customHeight="1"/>
    <row r="919" ht="12.95" customHeight="1"/>
    <row r="920" ht="12.95" customHeight="1"/>
    <row r="921" ht="12.95" customHeight="1"/>
    <row r="922" ht="12.95" customHeight="1"/>
    <row r="923" ht="12.95" customHeight="1"/>
    <row r="924" ht="12.95" customHeight="1"/>
    <row r="925" ht="12.95" customHeight="1"/>
    <row r="926" ht="12.95" customHeight="1"/>
    <row r="927" ht="12.95" customHeight="1"/>
    <row r="928" ht="12.95" customHeight="1"/>
    <row r="929" ht="12.95" customHeight="1"/>
    <row r="930" ht="12.95" customHeight="1"/>
    <row r="931" ht="12.95" customHeight="1"/>
    <row r="932" ht="12.95" customHeight="1"/>
    <row r="933" ht="12.95" customHeight="1"/>
    <row r="934" ht="12.95" customHeight="1"/>
    <row r="935" ht="12.95" customHeight="1"/>
    <row r="936" ht="12.95" customHeight="1"/>
    <row r="937" ht="12.95" customHeight="1"/>
    <row r="938" ht="12.95" customHeight="1"/>
    <row r="939" ht="12.95" customHeight="1"/>
    <row r="940" ht="12.95" customHeight="1"/>
    <row r="941" ht="12.95" customHeight="1"/>
    <row r="942" ht="12.95" customHeight="1"/>
    <row r="943" ht="12.95" customHeight="1"/>
    <row r="944" ht="12.95" customHeight="1"/>
    <row r="945" ht="12.95" customHeight="1"/>
    <row r="946" ht="12.95" customHeight="1"/>
    <row r="947" ht="12.95" customHeight="1"/>
    <row r="948" ht="12.95" customHeight="1"/>
    <row r="949" ht="12.95" customHeight="1"/>
    <row r="950" ht="12.95" customHeight="1"/>
    <row r="951" ht="12.95" customHeight="1"/>
    <row r="952" ht="12.95" customHeight="1"/>
    <row r="953" ht="12.95" customHeight="1"/>
    <row r="954" ht="12.95" customHeight="1"/>
    <row r="955" ht="12.95" customHeight="1"/>
    <row r="956" ht="12.95" customHeight="1"/>
    <row r="957" ht="12.95" customHeight="1"/>
    <row r="958" ht="12.95" customHeight="1"/>
    <row r="959" ht="12.95" customHeight="1"/>
    <row r="960" ht="12.95" customHeight="1"/>
    <row r="961" ht="12.95" customHeight="1"/>
    <row r="962" ht="12.95" customHeight="1"/>
    <row r="963" ht="12.95" customHeight="1"/>
    <row r="964" ht="12.95" customHeight="1"/>
    <row r="965" ht="12.95" customHeight="1"/>
    <row r="966" ht="12.95" customHeight="1"/>
    <row r="967" ht="12.95" customHeight="1"/>
    <row r="968" ht="12.95" customHeight="1"/>
    <row r="969" ht="12.95" customHeight="1"/>
    <row r="970" ht="12.95" customHeight="1"/>
    <row r="971" ht="12.95" customHeight="1"/>
    <row r="972" ht="12.95" customHeight="1"/>
    <row r="973" ht="12.95" customHeight="1"/>
    <row r="974" ht="12.95" customHeight="1"/>
    <row r="975" ht="12.95" customHeight="1"/>
    <row r="976" ht="12.95" customHeight="1"/>
    <row r="977" ht="12.95" customHeight="1"/>
    <row r="978" ht="12.95" customHeight="1"/>
    <row r="979" ht="12.95" customHeight="1"/>
    <row r="980" ht="12.95" customHeight="1"/>
    <row r="981" ht="12.95" customHeight="1"/>
    <row r="982" ht="12.95" customHeight="1"/>
    <row r="983" ht="12.95" customHeight="1"/>
    <row r="984" ht="12.95" customHeight="1"/>
    <row r="985" ht="12.95" customHeight="1"/>
    <row r="986" ht="12.95" customHeight="1"/>
    <row r="987" ht="12.95" customHeight="1"/>
    <row r="988" ht="12.95" customHeight="1"/>
    <row r="989" ht="12.95" customHeight="1"/>
    <row r="990" ht="12.95" customHeight="1"/>
    <row r="991" ht="12.95" customHeight="1"/>
    <row r="992" ht="12.95" customHeight="1"/>
    <row r="993" ht="12.95" customHeight="1"/>
    <row r="994" ht="12.95" customHeight="1"/>
    <row r="995" ht="12.95" customHeight="1"/>
    <row r="996" ht="12.95" customHeight="1"/>
    <row r="997" ht="12.95" customHeight="1"/>
    <row r="998" ht="12.95" customHeight="1"/>
    <row r="999" ht="12.95" customHeight="1"/>
    <row r="1000" ht="12.95" customHeight="1"/>
    <row r="1001" ht="12.95" customHeight="1"/>
    <row r="1002" ht="12.95" customHeight="1"/>
    <row r="1003" ht="12.95" customHeight="1"/>
    <row r="1004" ht="12.95" customHeight="1"/>
    <row r="1005" ht="12.95" customHeight="1"/>
    <row r="1006" ht="12.95" customHeight="1"/>
    <row r="1007" ht="12.95" customHeight="1"/>
    <row r="1008" ht="12.95" customHeight="1"/>
    <row r="1009" ht="12.95" customHeight="1"/>
    <row r="1010" ht="12.95" customHeight="1"/>
    <row r="1011" ht="12.95" customHeight="1"/>
    <row r="1012" ht="12.95" customHeight="1"/>
    <row r="1013" ht="12.95" customHeight="1"/>
    <row r="1014" ht="12.95" customHeight="1"/>
    <row r="1015" ht="12.95" customHeight="1"/>
    <row r="1016" ht="12.95" customHeight="1"/>
    <row r="1017" ht="12.95" customHeight="1"/>
    <row r="1018" ht="12.95" customHeight="1"/>
    <row r="1019" ht="12.95" customHeight="1"/>
    <row r="1020" ht="12.95" customHeight="1"/>
    <row r="1021" ht="12.95" customHeight="1"/>
    <row r="1022" ht="12.95" customHeight="1"/>
    <row r="1023" ht="12.95" customHeight="1"/>
    <row r="1024" ht="12.95" customHeight="1"/>
    <row r="1025" ht="12.95" customHeight="1"/>
    <row r="1026" ht="12.95" customHeight="1"/>
    <row r="1027" ht="12.95" customHeight="1"/>
    <row r="1028" ht="12.95" customHeight="1"/>
    <row r="1029" ht="12.95" customHeight="1"/>
    <row r="1030" ht="12.95" customHeight="1"/>
    <row r="1031" ht="12.95" customHeight="1"/>
    <row r="1032" ht="12.95" customHeight="1"/>
    <row r="1033" ht="12.95" customHeight="1"/>
    <row r="1034" ht="12.95" customHeight="1"/>
    <row r="1035" ht="12.95" customHeight="1"/>
    <row r="1036" ht="12.95" customHeight="1"/>
    <row r="1037" ht="12.95" customHeight="1"/>
    <row r="1038" ht="12.95" customHeight="1"/>
    <row r="1039" ht="12.95" customHeight="1"/>
    <row r="1040" ht="12.95" customHeight="1"/>
    <row r="1041" ht="12.95" customHeight="1"/>
    <row r="1042" ht="12.95" customHeight="1"/>
    <row r="1043" ht="12.95" customHeight="1"/>
    <row r="1044" ht="12.95" customHeight="1"/>
    <row r="1045" ht="12.95" customHeight="1"/>
    <row r="1046" ht="12.95" customHeight="1"/>
    <row r="1047" ht="12.95" customHeight="1"/>
    <row r="1048" ht="12.95" customHeight="1"/>
    <row r="1049" ht="12.95" customHeight="1"/>
    <row r="1050" ht="12.95" customHeight="1"/>
    <row r="1051" ht="12.95" customHeight="1"/>
    <row r="1052" ht="12.95" customHeight="1"/>
    <row r="1053" ht="12.95" customHeight="1"/>
    <row r="1054" ht="12.95" customHeight="1"/>
    <row r="1055" ht="12.95" customHeight="1"/>
    <row r="1056" ht="12.95" customHeight="1"/>
    <row r="1057" ht="12.95" customHeight="1"/>
    <row r="1058" ht="12.95" customHeight="1"/>
    <row r="1059" ht="12.95" customHeight="1"/>
    <row r="1060" ht="12.95" customHeight="1"/>
    <row r="1061" ht="12.95" customHeight="1"/>
    <row r="1062" ht="12.95" customHeight="1"/>
    <row r="1063" ht="12.95" customHeight="1"/>
    <row r="1064" ht="12.95" customHeight="1"/>
    <row r="1065" ht="12.95" customHeight="1"/>
    <row r="1066" ht="12.95" customHeight="1"/>
    <row r="1067" ht="12.95" customHeight="1"/>
    <row r="1068" ht="12.95" customHeight="1"/>
    <row r="1069" ht="12.95" customHeight="1"/>
    <row r="1070" ht="12.95" customHeight="1"/>
    <row r="1071" ht="12.95" customHeight="1"/>
    <row r="1072" ht="12.95" customHeight="1"/>
    <row r="1073" ht="12.95" customHeight="1"/>
    <row r="1074" ht="12.95" customHeight="1"/>
    <row r="1075" ht="12.95" customHeight="1"/>
    <row r="1076" ht="12.95" customHeight="1"/>
    <row r="1077" ht="12.95" customHeight="1"/>
    <row r="1078" ht="12.95" customHeight="1"/>
    <row r="1079" ht="12.95" customHeight="1"/>
    <row r="1080" ht="12.95" customHeight="1"/>
    <row r="1081" ht="12.95" customHeight="1"/>
    <row r="1082" ht="12.95" customHeight="1"/>
    <row r="1083" ht="12.95" customHeight="1"/>
    <row r="1084" ht="12.95" customHeight="1"/>
    <row r="1085" ht="12.95" customHeight="1"/>
    <row r="1086" ht="12.95" customHeight="1"/>
    <row r="1087" ht="12.95" customHeight="1"/>
    <row r="1088" ht="12.95" customHeight="1"/>
    <row r="1089" ht="12.95" customHeight="1"/>
    <row r="1090" ht="12.95" customHeight="1"/>
    <row r="1091" ht="12.95" customHeight="1"/>
    <row r="1092" ht="12.95" customHeight="1"/>
    <row r="1093" ht="12.95" customHeight="1"/>
    <row r="1094" ht="12.95" customHeight="1"/>
    <row r="1095" ht="12.95" customHeight="1"/>
    <row r="1096" ht="12.95" customHeight="1"/>
    <row r="1097" ht="12.95" customHeight="1"/>
    <row r="1098" ht="12.95" customHeight="1"/>
    <row r="1099" ht="12.95" customHeight="1"/>
    <row r="1100" ht="12.95" customHeight="1"/>
    <row r="1101" ht="12.95" customHeight="1"/>
    <row r="1102" ht="12.95" customHeight="1"/>
    <row r="1103" ht="12.95" customHeight="1"/>
    <row r="1104" ht="12.95" customHeight="1"/>
    <row r="1105" ht="12.95" customHeight="1"/>
    <row r="1106" ht="12.95" customHeight="1"/>
    <row r="1107" ht="12.95" customHeight="1"/>
    <row r="1108" ht="12.95" customHeight="1"/>
    <row r="1109" ht="12.95" customHeight="1"/>
    <row r="1110" ht="12.95" customHeight="1"/>
    <row r="1111" ht="12.95" customHeight="1"/>
    <row r="1112" ht="12.95" customHeight="1"/>
    <row r="1113" ht="12.95" customHeight="1"/>
    <row r="1114" ht="12.95" customHeight="1"/>
    <row r="1115" ht="12.95" customHeight="1"/>
    <row r="1116" ht="12.95" customHeight="1"/>
    <row r="1117" ht="12.95" customHeight="1"/>
    <row r="1118" ht="12.95" customHeight="1"/>
    <row r="1119" ht="12.95" customHeight="1"/>
    <row r="1120" ht="12.95" customHeight="1"/>
    <row r="1121" ht="12.95" customHeight="1"/>
    <row r="1122" ht="12.95" customHeight="1"/>
    <row r="1123" ht="12.95" customHeight="1"/>
    <row r="1124" ht="12.95" customHeight="1"/>
    <row r="1125" ht="12.95" customHeight="1"/>
    <row r="1126" ht="12.95" customHeight="1"/>
    <row r="1127" ht="12.95" customHeight="1"/>
    <row r="1128" ht="12.95" customHeight="1"/>
    <row r="1129" ht="12.95" customHeight="1"/>
    <row r="1130" ht="12.95" customHeight="1"/>
    <row r="1131" ht="12.95" customHeight="1"/>
    <row r="1132" ht="12.95" customHeight="1"/>
    <row r="1133" ht="12.95" customHeight="1"/>
    <row r="1134" ht="12.95" customHeight="1"/>
    <row r="1135" ht="12.95" customHeight="1"/>
    <row r="1136" ht="12.95" customHeight="1"/>
    <row r="1137" ht="12.95" customHeight="1"/>
    <row r="1138" ht="12.95" customHeight="1"/>
    <row r="1139" ht="12.95" customHeight="1"/>
    <row r="1140" ht="12.95" customHeight="1"/>
    <row r="1141" ht="12.95" customHeight="1"/>
    <row r="1142" ht="12.95" customHeight="1"/>
    <row r="1143" ht="12.95" customHeight="1"/>
    <row r="1144" ht="12.95" customHeight="1"/>
    <row r="1145" ht="12.95" customHeight="1"/>
    <row r="1146" ht="12.95" customHeight="1"/>
    <row r="1147" ht="12.95" customHeight="1"/>
    <row r="1148" ht="12.95" customHeight="1"/>
    <row r="1149" ht="12.95" customHeight="1"/>
    <row r="1150" ht="12.95" customHeight="1"/>
    <row r="1151" ht="12.95" customHeight="1"/>
    <row r="1152" ht="12.95" customHeight="1"/>
    <row r="1153" ht="12.95" customHeight="1"/>
    <row r="1154" ht="12.95" customHeight="1"/>
    <row r="1155" ht="12.95" customHeight="1"/>
    <row r="1156" ht="12.95" customHeight="1"/>
    <row r="1157" ht="12.95" customHeight="1"/>
    <row r="1158" ht="12.95" customHeight="1"/>
    <row r="1159" ht="12.95" customHeight="1"/>
    <row r="1160" ht="12.95" customHeight="1"/>
    <row r="1161" ht="12.95" customHeight="1"/>
    <row r="1162" ht="12.95" customHeight="1"/>
    <row r="1163" ht="12.95" customHeight="1"/>
    <row r="1164" ht="12.95" customHeight="1"/>
    <row r="1165" ht="12.95" customHeight="1"/>
    <row r="1166" ht="12.95" customHeight="1"/>
    <row r="1167" ht="12.95" customHeight="1"/>
    <row r="1168" ht="12.95" customHeight="1"/>
    <row r="1169" ht="12.95" customHeight="1"/>
    <row r="1170" ht="12.95" customHeight="1"/>
    <row r="1171" ht="12.95" customHeight="1"/>
    <row r="1172" ht="12.95" customHeight="1"/>
    <row r="1173" ht="12.95" customHeight="1"/>
    <row r="1174" ht="12.95" customHeight="1"/>
    <row r="1175" ht="12.95" customHeight="1"/>
    <row r="1176" ht="12.95" customHeight="1"/>
    <row r="1177" ht="12.95" customHeight="1"/>
    <row r="1178" ht="12.95" customHeight="1"/>
    <row r="1179" ht="12.95" customHeight="1"/>
    <row r="1180" ht="12.95" customHeight="1"/>
    <row r="1181" ht="12.95" customHeight="1"/>
    <row r="1182" ht="12.95" customHeight="1"/>
    <row r="1183" ht="12.95" customHeight="1"/>
    <row r="1184" ht="12.95" customHeight="1"/>
    <row r="1185" ht="12.95" customHeight="1"/>
    <row r="1186" ht="12.95" customHeight="1"/>
    <row r="1187" ht="12.95" customHeight="1"/>
    <row r="1188" ht="12.95" customHeight="1"/>
    <row r="1189" ht="12.95" customHeight="1"/>
    <row r="1190" ht="12.95" customHeight="1"/>
    <row r="1191" ht="12.95" customHeight="1"/>
    <row r="1192" ht="12.95" customHeight="1"/>
    <row r="1193" ht="12.95" customHeight="1"/>
    <row r="1194" ht="12.95" customHeight="1"/>
    <row r="1195" ht="12.95" customHeight="1"/>
    <row r="1196" ht="12.95" customHeight="1"/>
    <row r="1197" ht="12.95" customHeight="1"/>
    <row r="1198" ht="12.95" customHeight="1"/>
    <row r="1199" ht="12.95" customHeight="1"/>
    <row r="1200" ht="12.95" customHeight="1"/>
    <row r="1201" ht="12.95" customHeight="1"/>
    <row r="1202" ht="12.95" customHeight="1"/>
    <row r="1203" ht="12.95" customHeight="1"/>
    <row r="1204" ht="12.95" customHeight="1"/>
    <row r="1205" ht="12.95" customHeight="1"/>
    <row r="1206" ht="12.95" customHeight="1"/>
    <row r="1207" ht="12.95" customHeight="1"/>
    <row r="1208" ht="12.95" customHeight="1"/>
    <row r="1209" ht="12.95" customHeight="1"/>
    <row r="1210" ht="12.95" customHeight="1"/>
    <row r="1211" ht="12.95" customHeight="1"/>
    <row r="1212" ht="12.95" customHeight="1"/>
    <row r="1213" ht="12.95" customHeight="1"/>
    <row r="1214" ht="12.95" customHeight="1"/>
    <row r="1215" ht="12.95" customHeight="1"/>
    <row r="1216" ht="12.95" customHeight="1"/>
    <row r="1217" ht="12.95" customHeight="1"/>
    <row r="1218" ht="12.95" customHeight="1"/>
    <row r="1219" ht="12.95" customHeight="1"/>
    <row r="1220" ht="12.95" customHeight="1"/>
    <row r="1221" ht="12.95" customHeight="1"/>
    <row r="1222" ht="12.95" customHeight="1"/>
    <row r="1223" ht="12.95" customHeight="1"/>
    <row r="1224" ht="12.95" customHeight="1"/>
    <row r="1225" ht="12.95" customHeight="1"/>
    <row r="1226" ht="12.95" customHeight="1"/>
    <row r="1227" ht="12.95" customHeight="1"/>
    <row r="1228" ht="12.95" customHeight="1"/>
    <row r="1229" ht="12.95" customHeight="1"/>
    <row r="1230" ht="12.95" customHeight="1"/>
  </sheetData>
  <sheetProtection selectLockedCells="1"/>
  <dataConsolidate/>
  <mergeCells count="1681">
    <mergeCell ref="AD407:AG407"/>
    <mergeCell ref="AH407:AK407"/>
    <mergeCell ref="AN407:AR407"/>
    <mergeCell ref="V407:Y407"/>
    <mergeCell ref="Z407:AC407"/>
    <mergeCell ref="AC33:AS33"/>
    <mergeCell ref="AC34:AS34"/>
    <mergeCell ref="AI38:AO39"/>
    <mergeCell ref="AM5:AP6"/>
    <mergeCell ref="AM49:AP50"/>
    <mergeCell ref="AM90:AP91"/>
    <mergeCell ref="AM131:AP132"/>
    <mergeCell ref="AM172:AP173"/>
    <mergeCell ref="AM213:AP214"/>
    <mergeCell ref="AM254:AP255"/>
    <mergeCell ref="AM295:AP296"/>
    <mergeCell ref="AM336:AP337"/>
    <mergeCell ref="AM377:AP378"/>
    <mergeCell ref="V243:Y243"/>
    <mergeCell ref="Z243:AC243"/>
    <mergeCell ref="AD243:AG243"/>
    <mergeCell ref="AH243:AK243"/>
    <mergeCell ref="AN243:AR243"/>
    <mergeCell ref="V284:Y284"/>
    <mergeCell ref="Z284:AC284"/>
    <mergeCell ref="AD284:AG284"/>
    <mergeCell ref="AH284:AK284"/>
    <mergeCell ref="AN284:AR284"/>
    <mergeCell ref="V325:Y325"/>
    <mergeCell ref="Z325:AC325"/>
    <mergeCell ref="AD325:AG325"/>
    <mergeCell ref="AH325:AK325"/>
    <mergeCell ref="AN325:AR325"/>
    <mergeCell ref="V366:Y366"/>
    <mergeCell ref="Z366:AC366"/>
    <mergeCell ref="AD366:AG366"/>
    <mergeCell ref="AH366:AK366"/>
    <mergeCell ref="AN366:AR366"/>
    <mergeCell ref="AN340:AO342"/>
    <mergeCell ref="AP340:AQ342"/>
    <mergeCell ref="AR340:AS342"/>
    <mergeCell ref="AN350:AR350"/>
    <mergeCell ref="AN348:AR348"/>
    <mergeCell ref="V326:Y326"/>
    <mergeCell ref="AD326:AG326"/>
    <mergeCell ref="AH326:AK326"/>
    <mergeCell ref="AN326:AR326"/>
    <mergeCell ref="V362:Y362"/>
    <mergeCell ref="Z362:AC362"/>
    <mergeCell ref="AD362:AG362"/>
    <mergeCell ref="AH362:AK362"/>
    <mergeCell ref="AL362:AM362"/>
    <mergeCell ref="AN362:AR362"/>
    <mergeCell ref="AH360:AK360"/>
    <mergeCell ref="AL360:AM360"/>
    <mergeCell ref="AN360:AR360"/>
    <mergeCell ref="AN351:AR351"/>
    <mergeCell ref="AN349:AR349"/>
    <mergeCell ref="B404:I405"/>
    <mergeCell ref="J404:N405"/>
    <mergeCell ref="T404:U404"/>
    <mergeCell ref="V404:X404"/>
    <mergeCell ref="AH404:AK404"/>
    <mergeCell ref="AN404:AR404"/>
    <mergeCell ref="T405:U405"/>
    <mergeCell ref="V405:Y405"/>
    <mergeCell ref="Z405:AC405"/>
    <mergeCell ref="AD405:AG405"/>
    <mergeCell ref="V161:Y161"/>
    <mergeCell ref="Z161:AC161"/>
    <mergeCell ref="AD161:AG161"/>
    <mergeCell ref="AH161:AK161"/>
    <mergeCell ref="AN161:AR161"/>
    <mergeCell ref="V202:Y202"/>
    <mergeCell ref="Z202:AC202"/>
    <mergeCell ref="AD202:AG202"/>
    <mergeCell ref="AH202:AK202"/>
    <mergeCell ref="AN202:AR202"/>
    <mergeCell ref="AN176:AO178"/>
    <mergeCell ref="AP176:AQ178"/>
    <mergeCell ref="AR176:AS178"/>
    <mergeCell ref="AN186:AR186"/>
    <mergeCell ref="AN184:AR184"/>
    <mergeCell ref="V162:Y162"/>
    <mergeCell ref="AD162:AG162"/>
    <mergeCell ref="AH162:AK162"/>
    <mergeCell ref="AN162:AR162"/>
    <mergeCell ref="V198:Y198"/>
    <mergeCell ref="Z198:AC198"/>
    <mergeCell ref="AD198:AG198"/>
    <mergeCell ref="B400:I401"/>
    <mergeCell ref="J400:N401"/>
    <mergeCell ref="T400:U400"/>
    <mergeCell ref="V400:X400"/>
    <mergeCell ref="AH400:AK400"/>
    <mergeCell ref="AN403:AR403"/>
    <mergeCell ref="AH401:AK401"/>
    <mergeCell ref="AL401:AM401"/>
    <mergeCell ref="AN401:AR401"/>
    <mergeCell ref="B402:I403"/>
    <mergeCell ref="T401:U401"/>
    <mergeCell ref="V401:Y401"/>
    <mergeCell ref="Z401:AC401"/>
    <mergeCell ref="AD401:AG401"/>
    <mergeCell ref="Z408:AC408"/>
    <mergeCell ref="T403:U403"/>
    <mergeCell ref="AN409:AR409"/>
    <mergeCell ref="AH405:AK405"/>
    <mergeCell ref="AL405:AM405"/>
    <mergeCell ref="AN405:AR405"/>
    <mergeCell ref="AN400:AR400"/>
    <mergeCell ref="B406:E408"/>
    <mergeCell ref="F406:N408"/>
    <mergeCell ref="O406:U408"/>
    <mergeCell ref="V406:Y406"/>
    <mergeCell ref="AH406:AK406"/>
    <mergeCell ref="AN406:AR406"/>
    <mergeCell ref="V403:Y403"/>
    <mergeCell ref="V408:Y408"/>
    <mergeCell ref="AD408:AG408"/>
    <mergeCell ref="AH408:AK408"/>
    <mergeCell ref="AN408:AR408"/>
    <mergeCell ref="Z403:AC403"/>
    <mergeCell ref="AD403:AG403"/>
    <mergeCell ref="AH403:AK403"/>
    <mergeCell ref="AL403:AM403"/>
    <mergeCell ref="T399:U399"/>
    <mergeCell ref="V399:Y399"/>
    <mergeCell ref="Z399:AC399"/>
    <mergeCell ref="AD399:AG399"/>
    <mergeCell ref="AH399:AK399"/>
    <mergeCell ref="J402:N403"/>
    <mergeCell ref="T402:U402"/>
    <mergeCell ref="V402:X402"/>
    <mergeCell ref="AH402:AK402"/>
    <mergeCell ref="AN402:AR402"/>
    <mergeCell ref="AN396:AR396"/>
    <mergeCell ref="T397:U397"/>
    <mergeCell ref="V397:Y397"/>
    <mergeCell ref="Z397:AC397"/>
    <mergeCell ref="AD397:AG397"/>
    <mergeCell ref="AL399:AM399"/>
    <mergeCell ref="J398:N399"/>
    <mergeCell ref="T398:U398"/>
    <mergeCell ref="V398:X398"/>
    <mergeCell ref="AH398:AK398"/>
    <mergeCell ref="AN398:AR398"/>
    <mergeCell ref="Z393:AC393"/>
    <mergeCell ref="AD393:AG393"/>
    <mergeCell ref="AN395:AR395"/>
    <mergeCell ref="AH393:AK393"/>
    <mergeCell ref="AL393:AM393"/>
    <mergeCell ref="B396:I397"/>
    <mergeCell ref="J396:N397"/>
    <mergeCell ref="T396:U396"/>
    <mergeCell ref="V396:X396"/>
    <mergeCell ref="AH396:AK396"/>
    <mergeCell ref="AN399:AR399"/>
    <mergeCell ref="AH397:AK397"/>
    <mergeCell ref="AL397:AM397"/>
    <mergeCell ref="AN397:AR397"/>
    <mergeCell ref="B398:I399"/>
    <mergeCell ref="AH395:AK395"/>
    <mergeCell ref="AL395:AM395"/>
    <mergeCell ref="AD386:AG387"/>
    <mergeCell ref="AH386:AK387"/>
    <mergeCell ref="AL386:AM387"/>
    <mergeCell ref="B388:I389"/>
    <mergeCell ref="J388:N389"/>
    <mergeCell ref="T388:U388"/>
    <mergeCell ref="V388:X388"/>
    <mergeCell ref="AH388:AK388"/>
    <mergeCell ref="AN393:AR393"/>
    <mergeCell ref="B394:I395"/>
    <mergeCell ref="J394:N395"/>
    <mergeCell ref="T394:U394"/>
    <mergeCell ref="V394:X394"/>
    <mergeCell ref="AH394:AK394"/>
    <mergeCell ref="AN394:AR394"/>
    <mergeCell ref="V395:Y395"/>
    <mergeCell ref="Z395:AC395"/>
    <mergeCell ref="AD395:AG395"/>
    <mergeCell ref="V391:Y391"/>
    <mergeCell ref="Z391:AC391"/>
    <mergeCell ref="AD391:AG391"/>
    <mergeCell ref="AH391:AK391"/>
    <mergeCell ref="AL391:AM391"/>
    <mergeCell ref="T395:U395"/>
    <mergeCell ref="B392:I393"/>
    <mergeCell ref="J392:N393"/>
    <mergeCell ref="T392:U392"/>
    <mergeCell ref="V392:X392"/>
    <mergeCell ref="AH392:AK392"/>
    <mergeCell ref="AN392:AR392"/>
    <mergeCell ref="T393:U393"/>
    <mergeCell ref="V393:Y393"/>
    <mergeCell ref="Y385:AH385"/>
    <mergeCell ref="AL385:AM385"/>
    <mergeCell ref="U381:W381"/>
    <mergeCell ref="T391:U391"/>
    <mergeCell ref="B390:I391"/>
    <mergeCell ref="J390:N391"/>
    <mergeCell ref="T390:U390"/>
    <mergeCell ref="V390:X390"/>
    <mergeCell ref="AH390:AK390"/>
    <mergeCell ref="AN390:AR390"/>
    <mergeCell ref="AN388:AR388"/>
    <mergeCell ref="T389:U389"/>
    <mergeCell ref="V389:Y389"/>
    <mergeCell ref="Z389:AC389"/>
    <mergeCell ref="AD389:AG389"/>
    <mergeCell ref="AN391:AR391"/>
    <mergeCell ref="AH389:AK389"/>
    <mergeCell ref="AL389:AM389"/>
    <mergeCell ref="AN389:AR389"/>
    <mergeCell ref="AN386:AS386"/>
    <mergeCell ref="AN387:AS387"/>
    <mergeCell ref="B385:I387"/>
    <mergeCell ref="J385:N387"/>
    <mergeCell ref="O385:U387"/>
    <mergeCell ref="AN385:AS385"/>
    <mergeCell ref="V386:Y387"/>
    <mergeCell ref="Z386:AC387"/>
    <mergeCell ref="S382:S384"/>
    <mergeCell ref="T382:T384"/>
    <mergeCell ref="U382:U384"/>
    <mergeCell ref="B381:I384"/>
    <mergeCell ref="J381:K381"/>
    <mergeCell ref="M381:N381"/>
    <mergeCell ref="O381:T381"/>
    <mergeCell ref="AN381:AO383"/>
    <mergeCell ref="AP381:AQ383"/>
    <mergeCell ref="AR381:AS383"/>
    <mergeCell ref="J382:J384"/>
    <mergeCell ref="K382:K384"/>
    <mergeCell ref="L382:L384"/>
    <mergeCell ref="M382:M384"/>
    <mergeCell ref="N382:N384"/>
    <mergeCell ref="O382:O384"/>
    <mergeCell ref="P382:P384"/>
    <mergeCell ref="AL381:AM383"/>
    <mergeCell ref="AN368:AR368"/>
    <mergeCell ref="AH364:AK364"/>
    <mergeCell ref="AL364:AM364"/>
    <mergeCell ref="AN364:AR364"/>
    <mergeCell ref="Q382:Q384"/>
    <mergeCell ref="R382:R384"/>
    <mergeCell ref="W382:W384"/>
    <mergeCell ref="V382:V384"/>
    <mergeCell ref="Z367:AC367"/>
    <mergeCell ref="B365:E367"/>
    <mergeCell ref="F365:N367"/>
    <mergeCell ref="O365:U367"/>
    <mergeCell ref="V365:Y365"/>
    <mergeCell ref="AH365:AK365"/>
    <mergeCell ref="AN365:AR365"/>
    <mergeCell ref="V367:Y367"/>
    <mergeCell ref="AH367:AK367"/>
    <mergeCell ref="AN367:AR367"/>
    <mergeCell ref="AD367:AG367"/>
    <mergeCell ref="B363:I364"/>
    <mergeCell ref="J363:N364"/>
    <mergeCell ref="T363:U363"/>
    <mergeCell ref="V363:X363"/>
    <mergeCell ref="AH363:AK363"/>
    <mergeCell ref="AN363:AR363"/>
    <mergeCell ref="T364:U364"/>
    <mergeCell ref="V364:Y364"/>
    <mergeCell ref="Z364:AC364"/>
    <mergeCell ref="AD364:AG364"/>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AN347:AR347"/>
    <mergeCell ref="T348:U348"/>
    <mergeCell ref="V348:Y348"/>
    <mergeCell ref="Z348:AC348"/>
    <mergeCell ref="AD348:AG348"/>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T352:U352"/>
    <mergeCell ref="V352:Y352"/>
    <mergeCell ref="Z352:AC352"/>
    <mergeCell ref="AD352:AG352"/>
    <mergeCell ref="N341:N343"/>
    <mergeCell ref="O341:O343"/>
    <mergeCell ref="P341:P343"/>
    <mergeCell ref="U340:W340"/>
    <mergeCell ref="AL340:AM342"/>
    <mergeCell ref="V350:Y350"/>
    <mergeCell ref="Z350:AC350"/>
    <mergeCell ref="AD350:AG350"/>
    <mergeCell ref="AH350:AK350"/>
    <mergeCell ref="AL350:AM350"/>
    <mergeCell ref="T350:U350"/>
    <mergeCell ref="Y344:AH344"/>
    <mergeCell ref="AL344:AM344"/>
    <mergeCell ref="AH348:AK348"/>
    <mergeCell ref="AL348:AM348"/>
    <mergeCell ref="B349:I350"/>
    <mergeCell ref="J349:N350"/>
    <mergeCell ref="T349:U349"/>
    <mergeCell ref="V349:X349"/>
    <mergeCell ref="AH349:AK349"/>
    <mergeCell ref="B347:I348"/>
    <mergeCell ref="J347:N348"/>
    <mergeCell ref="T347:U347"/>
    <mergeCell ref="V347:X347"/>
    <mergeCell ref="AH347:AK347"/>
    <mergeCell ref="B322:I323"/>
    <mergeCell ref="J322:N323"/>
    <mergeCell ref="T322:U322"/>
    <mergeCell ref="V322:X322"/>
    <mergeCell ref="AH322:AK322"/>
    <mergeCell ref="AN322:AR322"/>
    <mergeCell ref="T323:U323"/>
    <mergeCell ref="V323:Y323"/>
    <mergeCell ref="Z323:AC323"/>
    <mergeCell ref="AD323:AG323"/>
    <mergeCell ref="AN344:AS344"/>
    <mergeCell ref="V345:Y346"/>
    <mergeCell ref="Z345:AC346"/>
    <mergeCell ref="AD345:AG346"/>
    <mergeCell ref="AH345:AK346"/>
    <mergeCell ref="AL345:AM346"/>
    <mergeCell ref="AN345:AS345"/>
    <mergeCell ref="AN346:AS346"/>
    <mergeCell ref="B344:I346"/>
    <mergeCell ref="J344:N346"/>
    <mergeCell ref="O344:U346"/>
    <mergeCell ref="S341:S343"/>
    <mergeCell ref="T341:T343"/>
    <mergeCell ref="U341:U343"/>
    <mergeCell ref="B340:I343"/>
    <mergeCell ref="J340:K340"/>
    <mergeCell ref="M340:N340"/>
    <mergeCell ref="O340:T340"/>
    <mergeCell ref="J341:J343"/>
    <mergeCell ref="K341:K343"/>
    <mergeCell ref="L341:L343"/>
    <mergeCell ref="M341:M343"/>
    <mergeCell ref="B318:I319"/>
    <mergeCell ref="J318:N319"/>
    <mergeCell ref="T318:U318"/>
    <mergeCell ref="V318:X318"/>
    <mergeCell ref="AH318:AK318"/>
    <mergeCell ref="AN321:AR321"/>
    <mergeCell ref="AH319:AK319"/>
    <mergeCell ref="AL319:AM319"/>
    <mergeCell ref="AN319:AR319"/>
    <mergeCell ref="B320:I321"/>
    <mergeCell ref="T319:U319"/>
    <mergeCell ref="V319:Y319"/>
    <mergeCell ref="Z319:AC319"/>
    <mergeCell ref="AD319:AG319"/>
    <mergeCell ref="Q341:Q343"/>
    <mergeCell ref="R341:R343"/>
    <mergeCell ref="W341:W343"/>
    <mergeCell ref="V341:V343"/>
    <mergeCell ref="Z326:AC326"/>
    <mergeCell ref="T321:U321"/>
    <mergeCell ref="AN327:AR327"/>
    <mergeCell ref="AH323:AK323"/>
    <mergeCell ref="AL323:AM323"/>
    <mergeCell ref="AN323:AR323"/>
    <mergeCell ref="AN318:AR318"/>
    <mergeCell ref="B324:E326"/>
    <mergeCell ref="F324:N326"/>
    <mergeCell ref="O324:U326"/>
    <mergeCell ref="V324:Y324"/>
    <mergeCell ref="AH324:AK324"/>
    <mergeCell ref="AN324:AR324"/>
    <mergeCell ref="AH321:AK321"/>
    <mergeCell ref="AL321:AM321"/>
    <mergeCell ref="T317:U317"/>
    <mergeCell ref="V317:Y317"/>
    <mergeCell ref="Z317:AC317"/>
    <mergeCell ref="AD317:AG317"/>
    <mergeCell ref="AH317:AK317"/>
    <mergeCell ref="J320:N321"/>
    <mergeCell ref="T320:U320"/>
    <mergeCell ref="V320:X320"/>
    <mergeCell ref="AH320:AK320"/>
    <mergeCell ref="AN320:AR320"/>
    <mergeCell ref="AN314:AR314"/>
    <mergeCell ref="T315:U315"/>
    <mergeCell ref="V315:Y315"/>
    <mergeCell ref="Z315:AC315"/>
    <mergeCell ref="AD315:AG315"/>
    <mergeCell ref="AL317:AM317"/>
    <mergeCell ref="J316:N317"/>
    <mergeCell ref="T316:U316"/>
    <mergeCell ref="V316:X316"/>
    <mergeCell ref="AH316:AK316"/>
    <mergeCell ref="AN316:AR316"/>
    <mergeCell ref="V321:Y321"/>
    <mergeCell ref="Z321:AC321"/>
    <mergeCell ref="AD321:AG321"/>
    <mergeCell ref="Z311:AC311"/>
    <mergeCell ref="AD311:AG311"/>
    <mergeCell ref="AN313:AR313"/>
    <mergeCell ref="AH311:AK311"/>
    <mergeCell ref="AL311:AM311"/>
    <mergeCell ref="B314:I315"/>
    <mergeCell ref="J314:N315"/>
    <mergeCell ref="T314:U314"/>
    <mergeCell ref="V314:X314"/>
    <mergeCell ref="AH314:AK314"/>
    <mergeCell ref="AN317:AR317"/>
    <mergeCell ref="AH315:AK315"/>
    <mergeCell ref="AL315:AM315"/>
    <mergeCell ref="AN315:AR315"/>
    <mergeCell ref="B316:I317"/>
    <mergeCell ref="AH313:AK313"/>
    <mergeCell ref="AL313:AM313"/>
    <mergeCell ref="AD304:AG305"/>
    <mergeCell ref="AH304:AK305"/>
    <mergeCell ref="AL304:AM305"/>
    <mergeCell ref="B306:I307"/>
    <mergeCell ref="J306:N307"/>
    <mergeCell ref="T306:U306"/>
    <mergeCell ref="V306:X306"/>
    <mergeCell ref="AH306:AK306"/>
    <mergeCell ref="AN311:AR311"/>
    <mergeCell ref="B312:I313"/>
    <mergeCell ref="J312:N313"/>
    <mergeCell ref="T312:U312"/>
    <mergeCell ref="V312:X312"/>
    <mergeCell ref="AH312:AK312"/>
    <mergeCell ref="AN312:AR312"/>
    <mergeCell ref="V313:Y313"/>
    <mergeCell ref="Z313:AC313"/>
    <mergeCell ref="AD313:AG313"/>
    <mergeCell ref="V309:Y309"/>
    <mergeCell ref="Z309:AC309"/>
    <mergeCell ref="AD309:AG309"/>
    <mergeCell ref="AH309:AK309"/>
    <mergeCell ref="AL309:AM309"/>
    <mergeCell ref="T313:U313"/>
    <mergeCell ref="B310:I311"/>
    <mergeCell ref="J310:N311"/>
    <mergeCell ref="T310:U310"/>
    <mergeCell ref="V310:X310"/>
    <mergeCell ref="AH310:AK310"/>
    <mergeCell ref="AN310:AR310"/>
    <mergeCell ref="T311:U311"/>
    <mergeCell ref="V311:Y311"/>
    <mergeCell ref="Y303:AH303"/>
    <mergeCell ref="AL303:AM303"/>
    <mergeCell ref="U299:W299"/>
    <mergeCell ref="T309:U309"/>
    <mergeCell ref="B308:I309"/>
    <mergeCell ref="J308:N309"/>
    <mergeCell ref="T308:U308"/>
    <mergeCell ref="V308:X308"/>
    <mergeCell ref="AH308:AK308"/>
    <mergeCell ref="AN308:AR308"/>
    <mergeCell ref="AN306:AR306"/>
    <mergeCell ref="T307:U307"/>
    <mergeCell ref="V307:Y307"/>
    <mergeCell ref="Z307:AC307"/>
    <mergeCell ref="AD307:AG307"/>
    <mergeCell ref="AN309:AR309"/>
    <mergeCell ref="AH307:AK307"/>
    <mergeCell ref="AL307:AM307"/>
    <mergeCell ref="AN307:AR307"/>
    <mergeCell ref="AN304:AS304"/>
    <mergeCell ref="AN305:AS305"/>
    <mergeCell ref="B303:I305"/>
    <mergeCell ref="J303:N305"/>
    <mergeCell ref="O303:U305"/>
    <mergeCell ref="AN303:AS303"/>
    <mergeCell ref="V304:Y305"/>
    <mergeCell ref="Z304:AC305"/>
    <mergeCell ref="S300:S302"/>
    <mergeCell ref="T300:T302"/>
    <mergeCell ref="U300:U302"/>
    <mergeCell ref="B299:I302"/>
    <mergeCell ref="J299:K299"/>
    <mergeCell ref="M299:N299"/>
    <mergeCell ref="O299:T299"/>
    <mergeCell ref="AN299:AO301"/>
    <mergeCell ref="AP299:AQ301"/>
    <mergeCell ref="AR299:AS301"/>
    <mergeCell ref="J300:J302"/>
    <mergeCell ref="K300:K302"/>
    <mergeCell ref="L300:L302"/>
    <mergeCell ref="M300:M302"/>
    <mergeCell ref="N300:N302"/>
    <mergeCell ref="O300:O302"/>
    <mergeCell ref="P300:P302"/>
    <mergeCell ref="AL299:AM301"/>
    <mergeCell ref="AN286:AR286"/>
    <mergeCell ref="AH282:AK282"/>
    <mergeCell ref="AL282:AM282"/>
    <mergeCell ref="AN282:AR282"/>
    <mergeCell ref="Q300:Q302"/>
    <mergeCell ref="R300:R302"/>
    <mergeCell ref="W300:W302"/>
    <mergeCell ref="V300:V302"/>
    <mergeCell ref="Z285:AC285"/>
    <mergeCell ref="B283:E285"/>
    <mergeCell ref="F283:N285"/>
    <mergeCell ref="O283:U285"/>
    <mergeCell ref="V283:Y283"/>
    <mergeCell ref="AH283:AK283"/>
    <mergeCell ref="AN283:AR283"/>
    <mergeCell ref="V285:Y285"/>
    <mergeCell ref="AH285:AK285"/>
    <mergeCell ref="AN285:AR285"/>
    <mergeCell ref="AD285:AG285"/>
    <mergeCell ref="B281:I282"/>
    <mergeCell ref="J281:N282"/>
    <mergeCell ref="T281:U281"/>
    <mergeCell ref="V281:X281"/>
    <mergeCell ref="AH281:AK281"/>
    <mergeCell ref="AN281:AR281"/>
    <mergeCell ref="T282:U282"/>
    <mergeCell ref="V282:Y282"/>
    <mergeCell ref="Z282:AC282"/>
    <mergeCell ref="AD282:AG282"/>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B267:I268"/>
    <mergeCell ref="J267:N268"/>
    <mergeCell ref="T267:U267"/>
    <mergeCell ref="V267:X267"/>
    <mergeCell ref="AH267:AK267"/>
    <mergeCell ref="AN267:AR267"/>
    <mergeCell ref="B265:I266"/>
    <mergeCell ref="J265:N266"/>
    <mergeCell ref="T265:U265"/>
    <mergeCell ref="V265:X265"/>
    <mergeCell ref="AH265:AK265"/>
    <mergeCell ref="AN265:AR265"/>
    <mergeCell ref="T266:U266"/>
    <mergeCell ref="V266:Y266"/>
    <mergeCell ref="Z266:AC266"/>
    <mergeCell ref="AD266:AG266"/>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AN258:AO260"/>
    <mergeCell ref="AP258:AQ260"/>
    <mergeCell ref="AR258:AS260"/>
    <mergeCell ref="J259:J261"/>
    <mergeCell ref="K259:K261"/>
    <mergeCell ref="L259:L261"/>
    <mergeCell ref="M259:M261"/>
    <mergeCell ref="N259:N261"/>
    <mergeCell ref="O259:O261"/>
    <mergeCell ref="P259:P261"/>
    <mergeCell ref="U258:W258"/>
    <mergeCell ref="AL258:AM260"/>
    <mergeCell ref="V268:Y268"/>
    <mergeCell ref="Z268:AC268"/>
    <mergeCell ref="AD268:AG268"/>
    <mergeCell ref="AH268:AK268"/>
    <mergeCell ref="AL268:AM268"/>
    <mergeCell ref="T268:U268"/>
    <mergeCell ref="Y262:AH262"/>
    <mergeCell ref="AL262:AM262"/>
    <mergeCell ref="AN268:AR268"/>
    <mergeCell ref="AH266:AK266"/>
    <mergeCell ref="AL266:AM266"/>
    <mergeCell ref="AN266:AR266"/>
    <mergeCell ref="V244:Y244"/>
    <mergeCell ref="AD244:AG244"/>
    <mergeCell ref="AH244:AK244"/>
    <mergeCell ref="AN244:AR244"/>
    <mergeCell ref="B240:I241"/>
    <mergeCell ref="J240:N241"/>
    <mergeCell ref="T240:U240"/>
    <mergeCell ref="V240:X240"/>
    <mergeCell ref="AH240:AK240"/>
    <mergeCell ref="AN240:AR240"/>
    <mergeCell ref="T241:U241"/>
    <mergeCell ref="V241:Y241"/>
    <mergeCell ref="Z241:AC241"/>
    <mergeCell ref="AD241:AG241"/>
    <mergeCell ref="AN262:AS262"/>
    <mergeCell ref="V263:Y264"/>
    <mergeCell ref="Z263:AC264"/>
    <mergeCell ref="AD263:AG264"/>
    <mergeCell ref="AH263:AK264"/>
    <mergeCell ref="AL263:AM264"/>
    <mergeCell ref="AN263:AS263"/>
    <mergeCell ref="AN264:AS264"/>
    <mergeCell ref="B262:I264"/>
    <mergeCell ref="J262:N264"/>
    <mergeCell ref="O262:U264"/>
    <mergeCell ref="S259:S261"/>
    <mergeCell ref="T259:T261"/>
    <mergeCell ref="U259:U261"/>
    <mergeCell ref="B258:I261"/>
    <mergeCell ref="J258:K258"/>
    <mergeCell ref="M258:N258"/>
    <mergeCell ref="O258:T258"/>
    <mergeCell ref="B236:I237"/>
    <mergeCell ref="J236:N237"/>
    <mergeCell ref="T236:U236"/>
    <mergeCell ref="V236:X236"/>
    <mergeCell ref="AH236:AK236"/>
    <mergeCell ref="AN239:AR239"/>
    <mergeCell ref="AH237:AK237"/>
    <mergeCell ref="AL237:AM237"/>
    <mergeCell ref="AN237:AR237"/>
    <mergeCell ref="B238:I239"/>
    <mergeCell ref="T237:U237"/>
    <mergeCell ref="V237:Y237"/>
    <mergeCell ref="Z237:AC237"/>
    <mergeCell ref="AD237:AG237"/>
    <mergeCell ref="Q259:Q261"/>
    <mergeCell ref="R259:R261"/>
    <mergeCell ref="W259:W261"/>
    <mergeCell ref="V259:V261"/>
    <mergeCell ref="Z244:AC244"/>
    <mergeCell ref="T239:U239"/>
    <mergeCell ref="AN245:AR245"/>
    <mergeCell ref="AH241:AK241"/>
    <mergeCell ref="AL241:AM241"/>
    <mergeCell ref="AN241:AR241"/>
    <mergeCell ref="AN236:AR236"/>
    <mergeCell ref="B242:E244"/>
    <mergeCell ref="F242:N244"/>
    <mergeCell ref="O242:U244"/>
    <mergeCell ref="V242:Y242"/>
    <mergeCell ref="AH242:AK242"/>
    <mergeCell ref="AN242:AR242"/>
    <mergeCell ref="V239:Y239"/>
    <mergeCell ref="Z239:AC239"/>
    <mergeCell ref="AD239:AG239"/>
    <mergeCell ref="AH239:AK239"/>
    <mergeCell ref="AL239:AM239"/>
    <mergeCell ref="T235:U235"/>
    <mergeCell ref="V235:Y235"/>
    <mergeCell ref="Z235:AC235"/>
    <mergeCell ref="AD235:AG235"/>
    <mergeCell ref="AH235:AK235"/>
    <mergeCell ref="J238:N239"/>
    <mergeCell ref="T238:U238"/>
    <mergeCell ref="V238:X238"/>
    <mergeCell ref="AH238:AK238"/>
    <mergeCell ref="AN238:AR238"/>
    <mergeCell ref="AN232:AR232"/>
    <mergeCell ref="T233:U233"/>
    <mergeCell ref="V233:Y233"/>
    <mergeCell ref="Z233:AC233"/>
    <mergeCell ref="AD233:AG233"/>
    <mergeCell ref="AL235:AM235"/>
    <mergeCell ref="J234:N235"/>
    <mergeCell ref="T234:U234"/>
    <mergeCell ref="V234:X234"/>
    <mergeCell ref="AH234:AK234"/>
    <mergeCell ref="AN234:AR234"/>
    <mergeCell ref="Z229:AC229"/>
    <mergeCell ref="AD229:AG229"/>
    <mergeCell ref="AN231:AR231"/>
    <mergeCell ref="AH229:AK229"/>
    <mergeCell ref="AL229:AM229"/>
    <mergeCell ref="B232:I233"/>
    <mergeCell ref="J232:N233"/>
    <mergeCell ref="T232:U232"/>
    <mergeCell ref="V232:X232"/>
    <mergeCell ref="AH232:AK232"/>
    <mergeCell ref="AN235:AR235"/>
    <mergeCell ref="AH233:AK233"/>
    <mergeCell ref="AL233:AM233"/>
    <mergeCell ref="AN233:AR233"/>
    <mergeCell ref="B234:I235"/>
    <mergeCell ref="AH231:AK231"/>
    <mergeCell ref="AL231:AM231"/>
    <mergeCell ref="AD222:AG223"/>
    <mergeCell ref="AH222:AK223"/>
    <mergeCell ref="AL222:AM223"/>
    <mergeCell ref="B224:I225"/>
    <mergeCell ref="J224:N225"/>
    <mergeCell ref="T224:U224"/>
    <mergeCell ref="V224:X224"/>
    <mergeCell ref="AH224:AK224"/>
    <mergeCell ref="AN229:AR229"/>
    <mergeCell ref="B230:I231"/>
    <mergeCell ref="J230:N231"/>
    <mergeCell ref="T230:U230"/>
    <mergeCell ref="V230:X230"/>
    <mergeCell ref="AH230:AK230"/>
    <mergeCell ref="AN230:AR230"/>
    <mergeCell ref="V231:Y231"/>
    <mergeCell ref="Z231:AC231"/>
    <mergeCell ref="AD231:AG231"/>
    <mergeCell ref="V227:Y227"/>
    <mergeCell ref="Z227:AC227"/>
    <mergeCell ref="AD227:AG227"/>
    <mergeCell ref="AH227:AK227"/>
    <mergeCell ref="AL227:AM227"/>
    <mergeCell ref="T231:U231"/>
    <mergeCell ref="B228:I229"/>
    <mergeCell ref="J228:N229"/>
    <mergeCell ref="T228:U228"/>
    <mergeCell ref="V228:X228"/>
    <mergeCell ref="AH228:AK228"/>
    <mergeCell ref="AN228:AR228"/>
    <mergeCell ref="T229:U229"/>
    <mergeCell ref="V229:Y229"/>
    <mergeCell ref="Y221:AH221"/>
    <mergeCell ref="AL221:AM221"/>
    <mergeCell ref="U217:W217"/>
    <mergeCell ref="T227:U227"/>
    <mergeCell ref="B226:I227"/>
    <mergeCell ref="J226:N227"/>
    <mergeCell ref="T226:U226"/>
    <mergeCell ref="V226:X226"/>
    <mergeCell ref="AH226:AK226"/>
    <mergeCell ref="AN226:AR226"/>
    <mergeCell ref="AN224:AR224"/>
    <mergeCell ref="T225:U225"/>
    <mergeCell ref="V225:Y225"/>
    <mergeCell ref="Z225:AC225"/>
    <mergeCell ref="AD225:AG225"/>
    <mergeCell ref="AN227:AR227"/>
    <mergeCell ref="AH225:AK225"/>
    <mergeCell ref="AL225:AM225"/>
    <mergeCell ref="AN225:AR225"/>
    <mergeCell ref="AN222:AS222"/>
    <mergeCell ref="AN223:AS223"/>
    <mergeCell ref="B221:I223"/>
    <mergeCell ref="J221:N223"/>
    <mergeCell ref="O221:U223"/>
    <mergeCell ref="AN221:AS221"/>
    <mergeCell ref="V222:Y223"/>
    <mergeCell ref="Z222:AC223"/>
    <mergeCell ref="S218:S220"/>
    <mergeCell ref="T218:T220"/>
    <mergeCell ref="U218:U220"/>
    <mergeCell ref="B217:I220"/>
    <mergeCell ref="J217:K217"/>
    <mergeCell ref="M217:N217"/>
    <mergeCell ref="O217:T217"/>
    <mergeCell ref="AN217:AO219"/>
    <mergeCell ref="AP217:AQ219"/>
    <mergeCell ref="AR217:AS219"/>
    <mergeCell ref="J218:J220"/>
    <mergeCell ref="K218:K220"/>
    <mergeCell ref="L218:L220"/>
    <mergeCell ref="M218:M220"/>
    <mergeCell ref="N218:N220"/>
    <mergeCell ref="O218:O220"/>
    <mergeCell ref="P218:P220"/>
    <mergeCell ref="AL217:AM219"/>
    <mergeCell ref="AN204:AR204"/>
    <mergeCell ref="AH200:AK200"/>
    <mergeCell ref="AL200:AM200"/>
    <mergeCell ref="AN200:AR200"/>
    <mergeCell ref="Q218:Q220"/>
    <mergeCell ref="R218:R220"/>
    <mergeCell ref="W218:W220"/>
    <mergeCell ref="V218:V220"/>
    <mergeCell ref="Z203:AC203"/>
    <mergeCell ref="B201:E203"/>
    <mergeCell ref="F201:N203"/>
    <mergeCell ref="O201:U203"/>
    <mergeCell ref="V201:Y201"/>
    <mergeCell ref="AH201:AK201"/>
    <mergeCell ref="AN201:AR201"/>
    <mergeCell ref="V203:Y203"/>
    <mergeCell ref="AH203:AK203"/>
    <mergeCell ref="AN203:AR203"/>
    <mergeCell ref="AD203:AG203"/>
    <mergeCell ref="B199:I200"/>
    <mergeCell ref="J199:N200"/>
    <mergeCell ref="T199:U199"/>
    <mergeCell ref="V199:X199"/>
    <mergeCell ref="AH199:AK199"/>
    <mergeCell ref="AN199:AR199"/>
    <mergeCell ref="T200:U200"/>
    <mergeCell ref="V200:Y200"/>
    <mergeCell ref="Z200:AC200"/>
    <mergeCell ref="AD200:AG200"/>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AH198:AK198"/>
    <mergeCell ref="AL198:AM198"/>
    <mergeCell ref="AN198:AR198"/>
    <mergeCell ref="AH196:AK196"/>
    <mergeCell ref="AL196:AM196"/>
    <mergeCell ref="AN196:AR196"/>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V194:Y194"/>
    <mergeCell ref="Z194:AC194"/>
    <mergeCell ref="AD194:AG194"/>
    <mergeCell ref="AH194:AK194"/>
    <mergeCell ref="AL194:AM194"/>
    <mergeCell ref="AN183:AR183"/>
    <mergeCell ref="T184:U184"/>
    <mergeCell ref="V184:Y184"/>
    <mergeCell ref="Z184:AC184"/>
    <mergeCell ref="AD184:AG184"/>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T188:U188"/>
    <mergeCell ref="V188:Y188"/>
    <mergeCell ref="Z188:AC188"/>
    <mergeCell ref="AD188:AG188"/>
    <mergeCell ref="AN185:AR185"/>
    <mergeCell ref="AN187:AR187"/>
    <mergeCell ref="N177:N179"/>
    <mergeCell ref="O177:O179"/>
    <mergeCell ref="P177:P179"/>
    <mergeCell ref="U176:W176"/>
    <mergeCell ref="AL176:AM178"/>
    <mergeCell ref="V186:Y186"/>
    <mergeCell ref="Z186:AC186"/>
    <mergeCell ref="AD186:AG186"/>
    <mergeCell ref="AH186:AK186"/>
    <mergeCell ref="AL186:AM186"/>
    <mergeCell ref="T186:U186"/>
    <mergeCell ref="Y180:AH180"/>
    <mergeCell ref="AL180:AM180"/>
    <mergeCell ref="AH184:AK184"/>
    <mergeCell ref="AL184:AM184"/>
    <mergeCell ref="B185:I186"/>
    <mergeCell ref="J185:N186"/>
    <mergeCell ref="T185:U185"/>
    <mergeCell ref="V185:X185"/>
    <mergeCell ref="AH185:AK185"/>
    <mergeCell ref="B183:I184"/>
    <mergeCell ref="J183:N184"/>
    <mergeCell ref="T183:U183"/>
    <mergeCell ref="V183:X183"/>
    <mergeCell ref="AH183:AK183"/>
    <mergeCell ref="B158:I159"/>
    <mergeCell ref="J158:N159"/>
    <mergeCell ref="T158:U158"/>
    <mergeCell ref="V158:X158"/>
    <mergeCell ref="AH158:AK158"/>
    <mergeCell ref="AN158:AR158"/>
    <mergeCell ref="T159:U159"/>
    <mergeCell ref="V159:Y159"/>
    <mergeCell ref="Z159:AC159"/>
    <mergeCell ref="AD159:AG159"/>
    <mergeCell ref="AN180:AS180"/>
    <mergeCell ref="V181:Y182"/>
    <mergeCell ref="Z181:AC182"/>
    <mergeCell ref="AD181:AG182"/>
    <mergeCell ref="AH181:AK182"/>
    <mergeCell ref="AL181:AM182"/>
    <mergeCell ref="AN181:AS181"/>
    <mergeCell ref="AN182:AS182"/>
    <mergeCell ref="B180:I182"/>
    <mergeCell ref="J180:N182"/>
    <mergeCell ref="O180:U182"/>
    <mergeCell ref="S177:S179"/>
    <mergeCell ref="T177:T179"/>
    <mergeCell ref="U177:U179"/>
    <mergeCell ref="B176:I179"/>
    <mergeCell ref="J176:K176"/>
    <mergeCell ref="M176:N176"/>
    <mergeCell ref="O176:T176"/>
    <mergeCell ref="J177:J179"/>
    <mergeCell ref="K177:K179"/>
    <mergeCell ref="L177:L179"/>
    <mergeCell ref="M177:M179"/>
    <mergeCell ref="B154:I155"/>
    <mergeCell ref="J154:N155"/>
    <mergeCell ref="T154:U154"/>
    <mergeCell ref="V154:X154"/>
    <mergeCell ref="AH154:AK154"/>
    <mergeCell ref="AN157:AR157"/>
    <mergeCell ref="AH155:AK155"/>
    <mergeCell ref="AL155:AM155"/>
    <mergeCell ref="AN155:AR155"/>
    <mergeCell ref="B156:I157"/>
    <mergeCell ref="T155:U155"/>
    <mergeCell ref="V155:Y155"/>
    <mergeCell ref="Z155:AC155"/>
    <mergeCell ref="AD155:AG155"/>
    <mergeCell ref="Q177:Q179"/>
    <mergeCell ref="R177:R179"/>
    <mergeCell ref="W177:W179"/>
    <mergeCell ref="V177:V179"/>
    <mergeCell ref="Z162:AC162"/>
    <mergeCell ref="T157:U157"/>
    <mergeCell ref="AN163:AR163"/>
    <mergeCell ref="AH159:AK159"/>
    <mergeCell ref="AL159:AM159"/>
    <mergeCell ref="AN159:AR159"/>
    <mergeCell ref="AN154:AR154"/>
    <mergeCell ref="B160:E162"/>
    <mergeCell ref="F160:N162"/>
    <mergeCell ref="O160:U162"/>
    <mergeCell ref="V160:Y160"/>
    <mergeCell ref="AH160:AK160"/>
    <mergeCell ref="AN160:AR160"/>
    <mergeCell ref="AH157:AK157"/>
    <mergeCell ref="AL157:AM157"/>
    <mergeCell ref="T153:U153"/>
    <mergeCell ref="V153:Y153"/>
    <mergeCell ref="Z153:AC153"/>
    <mergeCell ref="AD153:AG153"/>
    <mergeCell ref="AH153:AK153"/>
    <mergeCell ref="J156:N157"/>
    <mergeCell ref="T156:U156"/>
    <mergeCell ref="V156:X156"/>
    <mergeCell ref="AH156:AK156"/>
    <mergeCell ref="AN156:AR156"/>
    <mergeCell ref="AN150:AR150"/>
    <mergeCell ref="T151:U151"/>
    <mergeCell ref="V151:Y151"/>
    <mergeCell ref="Z151:AC151"/>
    <mergeCell ref="AD151:AG151"/>
    <mergeCell ref="AL153:AM153"/>
    <mergeCell ref="J152:N153"/>
    <mergeCell ref="T152:U152"/>
    <mergeCell ref="V152:X152"/>
    <mergeCell ref="AH152:AK152"/>
    <mergeCell ref="AN152:AR152"/>
    <mergeCell ref="V157:Y157"/>
    <mergeCell ref="Z157:AC157"/>
    <mergeCell ref="AD157:AG157"/>
    <mergeCell ref="Z147:AC147"/>
    <mergeCell ref="AD147:AG147"/>
    <mergeCell ref="AN149:AR149"/>
    <mergeCell ref="AH147:AK147"/>
    <mergeCell ref="AL147:AM147"/>
    <mergeCell ref="B150:I151"/>
    <mergeCell ref="J150:N151"/>
    <mergeCell ref="T150:U150"/>
    <mergeCell ref="V150:X150"/>
    <mergeCell ref="AH150:AK150"/>
    <mergeCell ref="AN153:AR153"/>
    <mergeCell ref="AH151:AK151"/>
    <mergeCell ref="AL151:AM151"/>
    <mergeCell ref="AN151:AR151"/>
    <mergeCell ref="B152:I153"/>
    <mergeCell ref="AH149:AK149"/>
    <mergeCell ref="AL149:AM149"/>
    <mergeCell ref="AD140:AG141"/>
    <mergeCell ref="AH140:AK141"/>
    <mergeCell ref="AL140:AM141"/>
    <mergeCell ref="B142:I143"/>
    <mergeCell ref="J142:N143"/>
    <mergeCell ref="T142:U142"/>
    <mergeCell ref="V142:X142"/>
    <mergeCell ref="AH142:AK142"/>
    <mergeCell ref="AN147:AR147"/>
    <mergeCell ref="B148:I149"/>
    <mergeCell ref="J148:N149"/>
    <mergeCell ref="T148:U148"/>
    <mergeCell ref="V148:X148"/>
    <mergeCell ref="AH148:AK148"/>
    <mergeCell ref="AN148:AR148"/>
    <mergeCell ref="V149:Y149"/>
    <mergeCell ref="Z149:AC149"/>
    <mergeCell ref="AD149:AG149"/>
    <mergeCell ref="V145:Y145"/>
    <mergeCell ref="Z145:AC145"/>
    <mergeCell ref="AD145:AG145"/>
    <mergeCell ref="AH145:AK145"/>
    <mergeCell ref="AL145:AM145"/>
    <mergeCell ref="T149:U149"/>
    <mergeCell ref="B146:I147"/>
    <mergeCell ref="J146:N147"/>
    <mergeCell ref="T146:U146"/>
    <mergeCell ref="V146:X146"/>
    <mergeCell ref="AH146:AK146"/>
    <mergeCell ref="AN146:AR146"/>
    <mergeCell ref="T147:U147"/>
    <mergeCell ref="V147:Y147"/>
    <mergeCell ref="Y139:AH139"/>
    <mergeCell ref="AL139:AM139"/>
    <mergeCell ref="U135:W135"/>
    <mergeCell ref="T145:U145"/>
    <mergeCell ref="B144:I145"/>
    <mergeCell ref="J144:N145"/>
    <mergeCell ref="T144:U144"/>
    <mergeCell ref="V144:X144"/>
    <mergeCell ref="AH144:AK144"/>
    <mergeCell ref="AN144:AR144"/>
    <mergeCell ref="AN142:AR142"/>
    <mergeCell ref="T143:U143"/>
    <mergeCell ref="V143:Y143"/>
    <mergeCell ref="Z143:AC143"/>
    <mergeCell ref="AD143:AG143"/>
    <mergeCell ref="AN145:AR145"/>
    <mergeCell ref="AH143:AK143"/>
    <mergeCell ref="AL143:AM143"/>
    <mergeCell ref="AN143:AR143"/>
    <mergeCell ref="AN140:AS140"/>
    <mergeCell ref="AN141:AS141"/>
    <mergeCell ref="B139:I141"/>
    <mergeCell ref="J139:N141"/>
    <mergeCell ref="O139:U141"/>
    <mergeCell ref="AN139:AS139"/>
    <mergeCell ref="V140:Y141"/>
    <mergeCell ref="Z140:AC141"/>
    <mergeCell ref="S136:S138"/>
    <mergeCell ref="T136:T138"/>
    <mergeCell ref="U136:U138"/>
    <mergeCell ref="B135:I138"/>
    <mergeCell ref="J135:K135"/>
    <mergeCell ref="M135:N135"/>
    <mergeCell ref="O135:T135"/>
    <mergeCell ref="AN135:AO137"/>
    <mergeCell ref="AP135:AQ137"/>
    <mergeCell ref="AR135:AS137"/>
    <mergeCell ref="J136:J138"/>
    <mergeCell ref="K136:K138"/>
    <mergeCell ref="L136:L138"/>
    <mergeCell ref="M136:M138"/>
    <mergeCell ref="N136:N138"/>
    <mergeCell ref="O136:O138"/>
    <mergeCell ref="P136:P138"/>
    <mergeCell ref="AL135:AM137"/>
    <mergeCell ref="AN122:AR122"/>
    <mergeCell ref="AH118:AK118"/>
    <mergeCell ref="AL118:AM118"/>
    <mergeCell ref="AN118:AR118"/>
    <mergeCell ref="Q136:Q138"/>
    <mergeCell ref="R136:R138"/>
    <mergeCell ref="W136:W138"/>
    <mergeCell ref="V136:V138"/>
    <mergeCell ref="Z121:AC121"/>
    <mergeCell ref="V120:Y120"/>
    <mergeCell ref="Z120:AC120"/>
    <mergeCell ref="AD120:AG120"/>
    <mergeCell ref="AH120:AK120"/>
    <mergeCell ref="AN120:AR120"/>
    <mergeCell ref="B119:E121"/>
    <mergeCell ref="F119:N121"/>
    <mergeCell ref="O119:U121"/>
    <mergeCell ref="V119:Y119"/>
    <mergeCell ref="AH119:AK119"/>
    <mergeCell ref="AN119:AR119"/>
    <mergeCell ref="V121:Y121"/>
    <mergeCell ref="AH121:AK121"/>
    <mergeCell ref="AN121:AR121"/>
    <mergeCell ref="AD121:AG121"/>
    <mergeCell ref="B117:I118"/>
    <mergeCell ref="J117:N118"/>
    <mergeCell ref="T117:U117"/>
    <mergeCell ref="V117:X117"/>
    <mergeCell ref="AH117:AK117"/>
    <mergeCell ref="AN117:AR117"/>
    <mergeCell ref="T118:U118"/>
    <mergeCell ref="V118:Y118"/>
    <mergeCell ref="Z118:AC118"/>
    <mergeCell ref="AD118:AG118"/>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V103:X103"/>
    <mergeCell ref="AH103:AK103"/>
    <mergeCell ref="AN103:AR103"/>
    <mergeCell ref="T104:U104"/>
    <mergeCell ref="AH104:AK104"/>
    <mergeCell ref="AL104:AM104"/>
    <mergeCell ref="AN104:AR104"/>
    <mergeCell ref="V101:X101"/>
    <mergeCell ref="AH101:AK101"/>
    <mergeCell ref="AN101:AR101"/>
    <mergeCell ref="T102:U102"/>
    <mergeCell ref="V102:Y102"/>
    <mergeCell ref="Z102:AC102"/>
    <mergeCell ref="AD102:AG102"/>
    <mergeCell ref="V108:Y108"/>
    <mergeCell ref="Z108:AC108"/>
    <mergeCell ref="AD108:AG108"/>
    <mergeCell ref="AH108:AK108"/>
    <mergeCell ref="AL108:AM108"/>
    <mergeCell ref="AN108:AR108"/>
    <mergeCell ref="AH106:AK106"/>
    <mergeCell ref="AL106:AM106"/>
    <mergeCell ref="AN106:AR106"/>
    <mergeCell ref="M94:N94"/>
    <mergeCell ref="O94:T94"/>
    <mergeCell ref="U94:W94"/>
    <mergeCell ref="AL94:AM96"/>
    <mergeCell ref="R95:R97"/>
    <mergeCell ref="D34:G34"/>
    <mergeCell ref="S95:S97"/>
    <mergeCell ref="O95:O97"/>
    <mergeCell ref="P95:P97"/>
    <mergeCell ref="AJ31:AK31"/>
    <mergeCell ref="AL25:AM25"/>
    <mergeCell ref="AH28:AK28"/>
    <mergeCell ref="AN59:AS59"/>
    <mergeCell ref="V104:Y104"/>
    <mergeCell ref="Z104:AC104"/>
    <mergeCell ref="AD104:AG104"/>
    <mergeCell ref="AL102:AM102"/>
    <mergeCell ref="AN102:AR102"/>
    <mergeCell ref="AP94:AQ96"/>
    <mergeCell ref="B98:I100"/>
    <mergeCell ref="J98:N100"/>
    <mergeCell ref="O98:U100"/>
    <mergeCell ref="Z99:AC100"/>
    <mergeCell ref="AD99:AG100"/>
    <mergeCell ref="AH102:AK102"/>
    <mergeCell ref="AH99:AK100"/>
    <mergeCell ref="B101:I102"/>
    <mergeCell ref="J101:N102"/>
    <mergeCell ref="T101:U101"/>
    <mergeCell ref="B103:I104"/>
    <mergeCell ref="J103:N104"/>
    <mergeCell ref="T103:U103"/>
    <mergeCell ref="AN9:AO11"/>
    <mergeCell ref="AL23:AM23"/>
    <mergeCell ref="T18:U18"/>
    <mergeCell ref="Z17:AC17"/>
    <mergeCell ref="M9:N9"/>
    <mergeCell ref="M10:M12"/>
    <mergeCell ref="AN99:AS99"/>
    <mergeCell ref="AN100:AS100"/>
    <mergeCell ref="AR94:AS96"/>
    <mergeCell ref="AN14:AS14"/>
    <mergeCell ref="AL14:AM15"/>
    <mergeCell ref="AJ36:AN37"/>
    <mergeCell ref="D31:E31"/>
    <mergeCell ref="G31:H31"/>
    <mergeCell ref="Y98:AH98"/>
    <mergeCell ref="AL98:AM98"/>
    <mergeCell ref="AN98:AS98"/>
    <mergeCell ref="T95:T97"/>
    <mergeCell ref="U95:U97"/>
    <mergeCell ref="J95:J97"/>
    <mergeCell ref="K95:K97"/>
    <mergeCell ref="L95:L97"/>
    <mergeCell ref="M95:M97"/>
    <mergeCell ref="N95:N97"/>
    <mergeCell ref="V99:Y100"/>
    <mergeCell ref="V95:V97"/>
    <mergeCell ref="W95:W97"/>
    <mergeCell ref="AN94:AO96"/>
    <mergeCell ref="Q95:Q97"/>
    <mergeCell ref="AL99:AM100"/>
    <mergeCell ref="B94:I97"/>
    <mergeCell ref="J94:K94"/>
    <mergeCell ref="AN24:AR24"/>
    <mergeCell ref="O13:U15"/>
    <mergeCell ref="AH21:AK21"/>
    <mergeCell ref="B18:I19"/>
    <mergeCell ref="J18:N19"/>
    <mergeCell ref="AH19:AK19"/>
    <mergeCell ref="AC36:AH37"/>
    <mergeCell ref="AP36:AS37"/>
    <mergeCell ref="AA32:AB32"/>
    <mergeCell ref="AA34:AB34"/>
    <mergeCell ref="AC32:AS32"/>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Z28:AC28"/>
    <mergeCell ref="AD28:AG28"/>
    <mergeCell ref="AH25:AK25"/>
    <mergeCell ref="V25:Y25"/>
    <mergeCell ref="T24:U24"/>
    <mergeCell ref="V19:Y19"/>
    <mergeCell ref="V18:X18"/>
    <mergeCell ref="AL9:AM11"/>
    <mergeCell ref="AH18:AK18"/>
    <mergeCell ref="AH16:AK16"/>
    <mergeCell ref="Z19:AC19"/>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AJ30:AL30"/>
    <mergeCell ref="AH23:AK23"/>
    <mergeCell ref="AL19:AM19"/>
    <mergeCell ref="N10:N12"/>
    <mergeCell ref="O9:T9"/>
    <mergeCell ref="O10:O12"/>
    <mergeCell ref="P10:P12"/>
    <mergeCell ref="Q10:Q12"/>
    <mergeCell ref="U9:W9"/>
    <mergeCell ref="U10:U12"/>
    <mergeCell ref="B9:I12"/>
    <mergeCell ref="J10:J12"/>
    <mergeCell ref="K10:K12"/>
    <mergeCell ref="L10:L12"/>
    <mergeCell ref="J9:K9"/>
    <mergeCell ref="S10:S12"/>
    <mergeCell ref="B13:I15"/>
    <mergeCell ref="J13:N15"/>
    <mergeCell ref="AD17:AG17"/>
    <mergeCell ref="V16:X16"/>
    <mergeCell ref="V17:Y17"/>
    <mergeCell ref="J16:N17"/>
    <mergeCell ref="AR9:AS11"/>
    <mergeCell ref="AN16:AR16"/>
    <mergeCell ref="AN19:AR19"/>
    <mergeCell ref="AN20:AR20"/>
    <mergeCell ref="AN26:AR26"/>
    <mergeCell ref="AP31:AQ31"/>
    <mergeCell ref="AN23:AR23"/>
    <mergeCell ref="AN22:AR22"/>
    <mergeCell ref="AN17:AR17"/>
    <mergeCell ref="AM31:AN31"/>
    <mergeCell ref="V28:Y28"/>
    <mergeCell ref="X33:Z33"/>
    <mergeCell ref="AM30:AN30"/>
    <mergeCell ref="V20:X20"/>
    <mergeCell ref="V22:X22"/>
    <mergeCell ref="V24:X24"/>
    <mergeCell ref="AN18:AR18"/>
    <mergeCell ref="AN21:AR21"/>
    <mergeCell ref="V21:Y21"/>
    <mergeCell ref="Z21:AC21"/>
    <mergeCell ref="AD21:AG21"/>
    <mergeCell ref="AO30:AQ30"/>
    <mergeCell ref="V26:Y26"/>
    <mergeCell ref="AH26:AK26"/>
    <mergeCell ref="AH20:AK20"/>
    <mergeCell ref="AH22:AK22"/>
    <mergeCell ref="Z23:AC23"/>
    <mergeCell ref="AN28:AR28"/>
    <mergeCell ref="AN25:AR25"/>
    <mergeCell ref="AH24:AK24"/>
    <mergeCell ref="AN15:AS15"/>
    <mergeCell ref="Z25:AC25"/>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V75:Y75"/>
    <mergeCell ref="Z75:AC75"/>
    <mergeCell ref="V74:X74"/>
    <mergeCell ref="V79:Y79"/>
    <mergeCell ref="Z79:AC79"/>
    <mergeCell ref="AD79:AG79"/>
    <mergeCell ref="AH79:AK79"/>
    <mergeCell ref="AN79:AR79"/>
    <mergeCell ref="AN58:AS58"/>
    <mergeCell ref="J54:J56"/>
    <mergeCell ref="K54:K56"/>
    <mergeCell ref="L54:L56"/>
    <mergeCell ref="N54:N56"/>
    <mergeCell ref="M54:M56"/>
    <mergeCell ref="O54:O56"/>
    <mergeCell ref="AH60:AK60"/>
    <mergeCell ref="T19:U19"/>
    <mergeCell ref="V14:Y15"/>
    <mergeCell ref="AR53:AS55"/>
    <mergeCell ref="Z14:AC15"/>
    <mergeCell ref="AD19:AG19"/>
    <mergeCell ref="V60:X60"/>
    <mergeCell ref="AL61:AM61"/>
    <mergeCell ref="AC38:AH39"/>
    <mergeCell ref="AA36:AB39"/>
    <mergeCell ref="AN60:AR60"/>
    <mergeCell ref="AP53:AQ55"/>
    <mergeCell ref="AN57:AS57"/>
    <mergeCell ref="AP38:AS39"/>
    <mergeCell ref="AL57:AM57"/>
    <mergeCell ref="AH17:AK17"/>
    <mergeCell ref="AL17:AM17"/>
    <mergeCell ref="AD23:AG23"/>
    <mergeCell ref="V27:Y27"/>
    <mergeCell ref="Z27:AC27"/>
    <mergeCell ref="AD27:AG27"/>
    <mergeCell ref="AH27:AK27"/>
    <mergeCell ref="AN27:AR27"/>
    <mergeCell ref="AL21:AM21"/>
    <mergeCell ref="AD25:AG25"/>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R54:R56"/>
    <mergeCell ref="U53:W53"/>
    <mergeCell ref="O53:T53"/>
    <mergeCell ref="S54:S56"/>
    <mergeCell ref="T54:T56"/>
    <mergeCell ref="J53:K53"/>
    <mergeCell ref="B62:I63"/>
    <mergeCell ref="J62:N63"/>
    <mergeCell ref="T62:U62"/>
    <mergeCell ref="T63:U63"/>
    <mergeCell ref="V63:Y63"/>
    <mergeCell ref="Z63:AC63"/>
    <mergeCell ref="AH61:AK61"/>
    <mergeCell ref="AH63:AK63"/>
    <mergeCell ref="AD61:AG61"/>
    <mergeCell ref="AN63:AR63"/>
    <mergeCell ref="B64:I65"/>
    <mergeCell ref="J64:N65"/>
    <mergeCell ref="T64:U64"/>
    <mergeCell ref="T65:U65"/>
    <mergeCell ref="V65:Y65"/>
    <mergeCell ref="Z65:AC65"/>
    <mergeCell ref="AH62:AK62"/>
    <mergeCell ref="AH64:AK64"/>
    <mergeCell ref="AH65:AK65"/>
    <mergeCell ref="B66:I67"/>
    <mergeCell ref="J66:N67"/>
    <mergeCell ref="T66:U66"/>
    <mergeCell ref="T67:U67"/>
    <mergeCell ref="V67:Y67"/>
    <mergeCell ref="Z73:AC73"/>
    <mergeCell ref="B72:I73"/>
    <mergeCell ref="J72:N73"/>
    <mergeCell ref="T72:U72"/>
    <mergeCell ref="T73:U73"/>
    <mergeCell ref="AD69:AG69"/>
    <mergeCell ref="B68:I69"/>
    <mergeCell ref="J68:N69"/>
    <mergeCell ref="T68:U68"/>
    <mergeCell ref="T69:U69"/>
    <mergeCell ref="V69:Y69"/>
    <mergeCell ref="Z69:AC69"/>
    <mergeCell ref="B70:I71"/>
    <mergeCell ref="Z67:AC67"/>
    <mergeCell ref="AD67:AG67"/>
    <mergeCell ref="B78:E80"/>
    <mergeCell ref="F78:N80"/>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1:Y71"/>
    <mergeCell ref="Z71:AC71"/>
    <mergeCell ref="Z77:AC77"/>
    <mergeCell ref="AL77:AM77"/>
    <mergeCell ref="V77:Y77"/>
    <mergeCell ref="AL71:AM71"/>
    <mergeCell ref="AL73:AM73"/>
    <mergeCell ref="AD71:AG71"/>
    <mergeCell ref="AH71:AK71"/>
    <mergeCell ref="V76:X76"/>
    <mergeCell ref="J70:N71"/>
    <mergeCell ref="V72:X72"/>
    <mergeCell ref="AD75:AG75"/>
    <mergeCell ref="AH75:AK75"/>
    <mergeCell ref="T74:U74"/>
    <mergeCell ref="T75:U75"/>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7:AR67"/>
    <mergeCell ref="AD65:AG65"/>
    <mergeCell ref="AH69:AK69"/>
    <mergeCell ref="AL65:AM65"/>
    <mergeCell ref="AN61:AR61"/>
    <mergeCell ref="AL53:AM55"/>
    <mergeCell ref="AN53:AO55"/>
    <mergeCell ref="AL58:AM59"/>
  </mergeCells>
  <phoneticPr fontId="2"/>
  <conditionalFormatting sqref="V17:Y17 V19:Y19 V21:Y21 V23:Y23 V25:Y25 V63:Y63 V61:Y61 V65:Y65 V67:Y67 V69:Y69 V71:Y71 V73:Y73 V75:Y75 V77:Y77 V389:Y389 V104:Y104 V106:Y106 V108:Y108 V110:Y110 V112:Y112 V114:Y114 V116:Y116 V118:Y118 V145:Y145 V102:Y102 V147:Y147 V149:Y149 V151:Y151 V153:Y153 V155:Y155 V157:Y157 V159:Y159 V186:Y186 V143:Y143 V188:Y188 V190:Y190 V192:Y192 V194:Y194 V196:Y196 V198:Y198 V200:Y200 V227:Y227 V184:Y184 V229:Y229 V231:Y231 V233:Y233 V235:Y235 V237:Y237 V239:Y239 V241:Y241 V268:Y268 V225:Y225 V270:Y270 V272:Y272 V274:Y274 V276:Y276 V278:Y278 V280:Y280 V282:Y282 V309:Y309 V266:Y266 V311:Y311 V313:Y313 V315:Y315 V317:Y317 V319:Y319 V321:Y321 V323:Y323 V350:Y350 V307:Y307 V352:Y352 V354:Y354 V356:Y356 V358:Y358 V360:Y360 V362:Y362 V364:Y364 V391:Y391 V348:Y348 V393:Y393 V395:Y395 V397:Y397 V399:Y399 V401:Y401 V403:Y403 V405:Y405">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388:X388 V103:X103 V105:X105 V107:X107 V109:X109 V111:X111 V113:X113 V115:X115 V117:X117 V144:X144 V101:X101 V146:X146 V148:X148 V150:X150 V152:X152 V154:X154 V156:X156 V158:X158 V185:X185 V142:X142 V187:X187 V189:X189 V191:X191 V193:X193 V195:X195 V197:X197 V199:X199 V226:X226 V183:X183 V228:X228 V230:X230 V232:X232 V234:X234 V236:X236 V238:X238 V240:X240 V267:X267 V224:X224 V269:X269 V271:X271 V273:X273 V275:X275 V277:X277 V279:X279 V281:X281 V308:X308 V265:X265 V310:X310 V312:X312 V314:X314 V316:X316 V318:X318 V320:X320 V322:X322 V349:X349 V306:X306 V351:X351 V353:X353 V355:X355 V357:X357 V359:X359 V361:X361 V363:X363 V390:X390 V347:X347 V392:X392 V394:X394 V396:X396 V398:X398 V400:X400 V402:X402 V404:X404"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9" manualBreakCount="9">
    <brk id="41" max="46" man="1"/>
    <brk id="82" max="46" man="1"/>
    <brk id="123" max="46" man="1"/>
    <brk id="164" max="46" man="1"/>
    <brk id="205" max="46" man="1"/>
    <brk id="246" max="46" man="1"/>
    <brk id="287" max="46" man="1"/>
    <brk id="328" max="46" man="1"/>
    <brk id="369" max="4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indexed="17"/>
  </sheetPr>
  <dimension ref="A1:GR237"/>
  <sheetViews>
    <sheetView showGridLines="0" showZeros="0" zoomScaleNormal="100" zoomScaleSheetLayoutView="100" workbookViewId="0">
      <selection activeCell="AD16" sqref="AD16:AE17"/>
    </sheetView>
  </sheetViews>
  <sheetFormatPr defaultColWidth="0" defaultRowHeight="0" customHeight="1" zeroHeight="1"/>
  <cols>
    <col min="1" max="57" width="1.75" style="145" customWidth="1"/>
    <col min="58" max="58" width="3.5" style="145" customWidth="1"/>
    <col min="59" max="67" width="1.75" style="145" customWidth="1"/>
    <col min="68" max="16384" width="9" style="145" hidden="1"/>
  </cols>
  <sheetData>
    <row r="1" spans="2:67" ht="9.75" customHeight="1" thickBot="1"/>
    <row r="2" spans="2:67" ht="21" customHeight="1" thickBot="1">
      <c r="B2" s="1455"/>
      <c r="C2" s="1455"/>
      <c r="D2" s="1455"/>
      <c r="E2" s="1455"/>
      <c r="F2" s="1455"/>
      <c r="G2" s="1455"/>
      <c r="H2" s="1455"/>
      <c r="I2" s="1455"/>
      <c r="J2" s="1455"/>
      <c r="K2" s="1456"/>
      <c r="L2" s="1459"/>
      <c r="M2" s="1460"/>
      <c r="N2" s="1460"/>
      <c r="O2" s="1461"/>
      <c r="P2" s="1457"/>
      <c r="Q2" s="1458"/>
      <c r="R2" s="1458"/>
    </row>
    <row r="3" spans="2:67" ht="16.5" customHeight="1">
      <c r="B3" s="177"/>
    </row>
    <row r="4" spans="2:67" ht="16.5" customHeight="1">
      <c r="B4" s="177"/>
    </row>
    <row r="5" spans="2:67" ht="9" customHeight="1"/>
    <row r="6" spans="2:67" s="136" customFormat="1" ht="15" customHeight="1">
      <c r="B6" s="135" t="s">
        <v>347</v>
      </c>
    </row>
    <row r="7" spans="2:67" s="136" customFormat="1" ht="11.1" customHeight="1">
      <c r="B7" s="135"/>
      <c r="N7" s="1397" t="s">
        <v>73</v>
      </c>
      <c r="O7" s="1397"/>
      <c r="P7" s="1397"/>
      <c r="Q7" s="1397"/>
      <c r="R7" s="1397"/>
      <c r="S7" s="1397"/>
      <c r="T7" s="1397"/>
      <c r="U7" s="1397"/>
      <c r="V7" s="1397"/>
      <c r="AR7" s="358"/>
      <c r="AS7" s="358"/>
      <c r="AT7" s="358"/>
      <c r="AU7" s="358"/>
      <c r="AV7" s="358"/>
      <c r="AW7" s="358"/>
      <c r="AX7" s="1485" t="s">
        <v>305</v>
      </c>
      <c r="AY7" s="1486"/>
      <c r="AZ7" s="1486"/>
      <c r="BA7" s="1486"/>
      <c r="BB7" s="1486"/>
      <c r="BC7" s="1486"/>
      <c r="BD7" s="1486"/>
      <c r="BE7" s="1487"/>
      <c r="BF7" s="438"/>
      <c r="BG7" s="438"/>
      <c r="BH7" s="438"/>
      <c r="BI7" s="438"/>
      <c r="BJ7" s="438"/>
      <c r="BK7" s="438"/>
      <c r="BL7" s="438"/>
      <c r="BM7" s="438"/>
      <c r="BN7" s="438"/>
      <c r="BO7" s="438"/>
    </row>
    <row r="8" spans="2:67" s="1" customFormat="1" ht="9.9499999999999993" customHeight="1">
      <c r="C8" s="1400"/>
      <c r="D8" s="1400"/>
      <c r="E8" s="1400"/>
      <c r="F8" s="1462"/>
      <c r="G8" s="1463"/>
      <c r="H8" s="1463"/>
      <c r="I8" s="1413" t="s">
        <v>74</v>
      </c>
      <c r="J8" s="1413"/>
      <c r="K8" s="1413"/>
      <c r="L8" s="1413"/>
      <c r="M8" s="1413"/>
      <c r="N8" s="1413"/>
      <c r="O8" s="1413"/>
      <c r="P8" s="1413"/>
      <c r="Q8" s="1413"/>
      <c r="R8" s="1413"/>
      <c r="S8" s="1413"/>
      <c r="T8" s="1413"/>
      <c r="U8" s="1413"/>
      <c r="V8" s="1413"/>
      <c r="W8" s="1413"/>
      <c r="X8" s="1413"/>
      <c r="Y8" s="1413"/>
      <c r="Z8" s="1413"/>
      <c r="AA8" s="1413"/>
      <c r="AB8" s="1413"/>
      <c r="AC8" s="1413"/>
      <c r="AD8" s="1413"/>
      <c r="AE8" s="1413"/>
      <c r="AF8" s="1413"/>
      <c r="AG8" s="1413"/>
      <c r="AH8" s="1413"/>
      <c r="AI8" s="1413"/>
      <c r="AR8" s="358"/>
      <c r="AS8" s="358"/>
      <c r="AT8" s="358"/>
      <c r="AU8" s="358"/>
      <c r="AV8" s="358"/>
      <c r="AW8" s="358"/>
      <c r="AX8" s="1488"/>
      <c r="AY8" s="1489"/>
      <c r="AZ8" s="1489"/>
      <c r="BA8" s="1489"/>
      <c r="BB8" s="1489"/>
      <c r="BC8" s="1489"/>
      <c r="BD8" s="1489"/>
      <c r="BE8" s="1490"/>
      <c r="BF8" s="438"/>
      <c r="BG8" s="438"/>
      <c r="BH8" s="438"/>
      <c r="BI8" s="438"/>
      <c r="BJ8" s="438"/>
      <c r="BK8" s="438"/>
      <c r="BL8" s="438"/>
      <c r="BM8" s="438"/>
      <c r="BN8" s="438"/>
      <c r="BO8" s="438"/>
    </row>
    <row r="9" spans="2:67" s="1" customFormat="1" ht="9.9499999999999993" customHeight="1">
      <c r="C9" s="1401"/>
      <c r="D9" s="1401"/>
      <c r="E9" s="1401"/>
      <c r="F9" s="1464"/>
      <c r="G9" s="1464"/>
      <c r="H9" s="1464"/>
      <c r="I9" s="1414"/>
      <c r="J9" s="1414"/>
      <c r="K9" s="1414"/>
      <c r="L9" s="1414"/>
      <c r="M9" s="1414"/>
      <c r="N9" s="1414"/>
      <c r="O9" s="1414"/>
      <c r="P9" s="1414"/>
      <c r="Q9" s="1414"/>
      <c r="R9" s="1414"/>
      <c r="S9" s="1414"/>
      <c r="T9" s="1414"/>
      <c r="U9" s="1414"/>
      <c r="V9" s="1414"/>
      <c r="W9" s="1414"/>
      <c r="X9" s="1414"/>
      <c r="Y9" s="1414"/>
      <c r="Z9" s="1414"/>
      <c r="AA9" s="1414"/>
      <c r="AB9" s="1414"/>
      <c r="AC9" s="1414"/>
      <c r="AD9" s="1414"/>
      <c r="AE9" s="1414"/>
      <c r="AF9" s="1414"/>
      <c r="AG9" s="1414"/>
      <c r="AH9" s="1414"/>
      <c r="AI9" s="1414"/>
      <c r="AR9" s="358"/>
      <c r="AS9" s="358"/>
      <c r="AT9" s="358"/>
      <c r="AU9" s="358"/>
      <c r="AV9" s="358"/>
      <c r="AW9" s="358"/>
      <c r="AX9" s="358"/>
      <c r="AY9" s="358"/>
      <c r="AZ9" s="358"/>
      <c r="BA9" s="358"/>
      <c r="BB9" s="358"/>
      <c r="BD9" s="357"/>
      <c r="BE9" s="357"/>
      <c r="BF9" s="357"/>
      <c r="BG9" s="357"/>
      <c r="BH9" s="357"/>
      <c r="BI9" s="357"/>
      <c r="BJ9" s="357"/>
      <c r="BK9" s="357"/>
      <c r="BL9" s="357"/>
      <c r="BM9" s="357"/>
      <c r="BN9" s="357"/>
      <c r="BO9" s="357"/>
    </row>
    <row r="10" spans="2:67" s="136" customFormat="1" ht="4.5" customHeight="1"/>
    <row r="11" spans="2:67" s="1" customFormat="1" ht="9.9499999999999993" customHeight="1">
      <c r="B11" s="1405" t="s">
        <v>2</v>
      </c>
      <c r="C11" s="497"/>
      <c r="D11" s="497"/>
      <c r="E11" s="497"/>
      <c r="F11" s="497"/>
      <c r="G11" s="497"/>
      <c r="H11" s="497"/>
      <c r="I11" s="497"/>
      <c r="J11" s="497"/>
      <c r="K11" s="497"/>
      <c r="L11" s="1406"/>
      <c r="M11" s="1402" t="s">
        <v>75</v>
      </c>
      <c r="N11" s="1403"/>
      <c r="O11" s="1403"/>
      <c r="P11" s="1404"/>
      <c r="Q11" s="1402" t="s">
        <v>3</v>
      </c>
      <c r="R11" s="1404"/>
      <c r="S11" s="1402" t="s">
        <v>76</v>
      </c>
      <c r="T11" s="1403"/>
      <c r="U11" s="1403"/>
      <c r="V11" s="1404"/>
      <c r="W11" s="1402" t="s">
        <v>77</v>
      </c>
      <c r="X11" s="1403"/>
      <c r="Y11" s="1403"/>
      <c r="Z11" s="1403"/>
      <c r="AA11" s="1403"/>
      <c r="AB11" s="1403"/>
      <c r="AC11" s="1403"/>
      <c r="AD11" s="1403"/>
      <c r="AE11" s="1403"/>
      <c r="AF11" s="1403"/>
      <c r="AG11" s="1403"/>
      <c r="AH11" s="1404"/>
      <c r="AI11" s="1402" t="s">
        <v>78</v>
      </c>
      <c r="AJ11" s="1403"/>
      <c r="AK11" s="1403"/>
      <c r="AL11" s="1403"/>
      <c r="AM11" s="1403"/>
      <c r="AN11" s="696"/>
      <c r="AR11" s="1437" t="s">
        <v>79</v>
      </c>
      <c r="AS11" s="1419"/>
      <c r="AT11" s="1419"/>
      <c r="AU11" s="1419"/>
      <c r="AV11" s="1419"/>
      <c r="AW11" s="1419"/>
      <c r="AX11" s="1419"/>
      <c r="AY11" s="1419"/>
      <c r="AZ11" s="1419"/>
      <c r="BA11" s="1423">
        <f ca="1">'報告書（事業主控）'!AL9</f>
        <v>10</v>
      </c>
      <c r="BB11" s="1439"/>
      <c r="BC11" s="1419" t="s">
        <v>80</v>
      </c>
      <c r="BD11" s="1419"/>
      <c r="BE11" s="1420"/>
      <c r="BF11" s="439"/>
      <c r="BG11" s="439"/>
      <c r="BH11" s="439"/>
      <c r="BI11" s="439"/>
      <c r="BJ11" s="439"/>
      <c r="BK11" s="439"/>
      <c r="BL11" s="439"/>
      <c r="BM11" s="439"/>
      <c r="BN11" s="439"/>
      <c r="BO11" s="439"/>
    </row>
    <row r="12" spans="2:67" s="1" customFormat="1" ht="9.9499999999999993" customHeight="1">
      <c r="B12" s="1380"/>
      <c r="C12" s="700"/>
      <c r="D12" s="700"/>
      <c r="E12" s="700"/>
      <c r="F12" s="700"/>
      <c r="G12" s="700"/>
      <c r="H12" s="700"/>
      <c r="I12" s="700"/>
      <c r="J12" s="700"/>
      <c r="K12" s="700"/>
      <c r="L12" s="622"/>
      <c r="M12" s="1409" t="str">
        <f>'報告書（事業主控）'!J10</f>
        <v>2</v>
      </c>
      <c r="N12" s="1394"/>
      <c r="O12" s="1409" t="str">
        <f>'報告書（事業主控）'!K10</f>
        <v>5</v>
      </c>
      <c r="P12" s="1394"/>
      <c r="Q12" s="1409" t="str">
        <f>'報告書（事業主控）'!L10</f>
        <v>1</v>
      </c>
      <c r="R12" s="1394"/>
      <c r="S12" s="1409" t="str">
        <f>'報告書（事業主控）'!M10</f>
        <v>0</v>
      </c>
      <c r="T12" s="1394"/>
      <c r="U12" s="1409" t="str">
        <f>'報告書（事業主控）'!N10</f>
        <v>4</v>
      </c>
      <c r="V12" s="1394"/>
      <c r="W12" s="1409" t="str">
        <f>'報告書（事業主控）'!O10</f>
        <v>9</v>
      </c>
      <c r="X12" s="1394"/>
      <c r="Y12" s="1409" t="str">
        <f>'報告書（事業主控）'!P10</f>
        <v>3</v>
      </c>
      <c r="Z12" s="1394"/>
      <c r="AA12" s="1409" t="str">
        <f>'報告書（事業主控）'!Q10</f>
        <v>7</v>
      </c>
      <c r="AB12" s="1394"/>
      <c r="AC12" s="1409" t="str">
        <f>'報告書（事業主控）'!R10</f>
        <v>0</v>
      </c>
      <c r="AD12" s="1394"/>
      <c r="AE12" s="1409" t="str">
        <f>'報告書（事業主控）'!S10</f>
        <v>2</v>
      </c>
      <c r="AF12" s="1394"/>
      <c r="AG12" s="1409" t="str">
        <f>'報告書（事業主控）'!T10</f>
        <v>5</v>
      </c>
      <c r="AH12" s="1394"/>
      <c r="AI12" s="1409">
        <f>'報告書（事業主控）'!U10</f>
        <v>0</v>
      </c>
      <c r="AJ12" s="1394"/>
      <c r="AK12" s="1409">
        <f>'報告書（事業主控）'!V10</f>
        <v>0</v>
      </c>
      <c r="AL12" s="1394"/>
      <c r="AM12" s="1409">
        <f>'報告書（事業主控）'!W10</f>
        <v>0</v>
      </c>
      <c r="AN12" s="1441"/>
      <c r="AR12" s="1438"/>
      <c r="AS12" s="1421"/>
      <c r="AT12" s="1421"/>
      <c r="AU12" s="1421"/>
      <c r="AV12" s="1421"/>
      <c r="AW12" s="1421"/>
      <c r="AX12" s="1421"/>
      <c r="AY12" s="1421"/>
      <c r="AZ12" s="1421"/>
      <c r="BA12" s="1440"/>
      <c r="BB12" s="1440"/>
      <c r="BC12" s="1421"/>
      <c r="BD12" s="1421"/>
      <c r="BE12" s="1422"/>
      <c r="BF12" s="439"/>
      <c r="BG12" s="439"/>
      <c r="BH12" s="439"/>
      <c r="BI12" s="439"/>
      <c r="BJ12" s="439"/>
      <c r="BK12" s="439"/>
      <c r="BL12" s="439"/>
      <c r="BM12" s="439"/>
      <c r="BN12" s="439"/>
      <c r="BO12" s="439"/>
    </row>
    <row r="13" spans="2:67" s="1" customFormat="1" ht="9.9499999999999993" customHeight="1">
      <c r="B13" s="1407"/>
      <c r="C13" s="522"/>
      <c r="D13" s="522"/>
      <c r="E13" s="522"/>
      <c r="F13" s="522"/>
      <c r="G13" s="522"/>
      <c r="H13" s="522"/>
      <c r="I13" s="522"/>
      <c r="J13" s="522"/>
      <c r="K13" s="522"/>
      <c r="L13" s="1408"/>
      <c r="M13" s="1395"/>
      <c r="N13" s="1396"/>
      <c r="O13" s="1395"/>
      <c r="P13" s="1396"/>
      <c r="Q13" s="1395"/>
      <c r="R13" s="1396"/>
      <c r="S13" s="1395"/>
      <c r="T13" s="1396"/>
      <c r="U13" s="1395"/>
      <c r="V13" s="1396"/>
      <c r="W13" s="1395"/>
      <c r="X13" s="1396"/>
      <c r="Y13" s="1395"/>
      <c r="Z13" s="1396"/>
      <c r="AA13" s="1395"/>
      <c r="AB13" s="1396"/>
      <c r="AC13" s="1395"/>
      <c r="AD13" s="1396"/>
      <c r="AE13" s="1395"/>
      <c r="AF13" s="1396"/>
      <c r="AG13" s="1395"/>
      <c r="AH13" s="1396"/>
      <c r="AI13" s="1395"/>
      <c r="AJ13" s="1396"/>
      <c r="AK13" s="1395"/>
      <c r="AL13" s="1396"/>
      <c r="AM13" s="1395"/>
      <c r="AN13" s="1442"/>
    </row>
    <row r="14" spans="2:67" s="2" customFormat="1" ht="12" customHeight="1">
      <c r="B14" s="1398" t="s">
        <v>81</v>
      </c>
      <c r="C14" s="1287"/>
      <c r="D14" s="1253" t="s">
        <v>82</v>
      </c>
      <c r="E14" s="1254"/>
      <c r="F14" s="1254"/>
      <c r="G14" s="1254"/>
      <c r="H14" s="1254"/>
      <c r="I14" s="1254"/>
      <c r="J14" s="1254"/>
      <c r="K14" s="1254"/>
      <c r="L14" s="1255"/>
      <c r="M14" s="1253" t="s">
        <v>83</v>
      </c>
      <c r="N14" s="1254"/>
      <c r="O14" s="1254"/>
      <c r="P14" s="1254"/>
      <c r="Q14" s="1254"/>
      <c r="R14" s="1254"/>
      <c r="S14" s="1255"/>
      <c r="T14" s="1253" t="s">
        <v>84</v>
      </c>
      <c r="U14" s="1254"/>
      <c r="V14" s="1254"/>
      <c r="W14" s="1254"/>
      <c r="X14" s="1254"/>
      <c r="Y14" s="1254"/>
      <c r="Z14" s="1254"/>
      <c r="AA14" s="1254"/>
      <c r="AB14" s="1254"/>
      <c r="AC14" s="1255"/>
      <c r="AD14" s="1286" t="s">
        <v>85</v>
      </c>
      <c r="AE14" s="1287"/>
      <c r="AF14" s="1253" t="s">
        <v>19</v>
      </c>
      <c r="AG14" s="1254"/>
      <c r="AH14" s="1254"/>
      <c r="AI14" s="1254"/>
      <c r="AJ14" s="1254"/>
      <c r="AK14" s="1254"/>
      <c r="AL14" s="1254"/>
      <c r="AM14" s="1254"/>
      <c r="AN14" s="1254"/>
      <c r="AO14" s="1255"/>
      <c r="AP14" s="1371" t="s">
        <v>86</v>
      </c>
      <c r="AQ14" s="1372"/>
      <c r="AR14" s="1372"/>
      <c r="AS14" s="1372"/>
      <c r="AT14" s="1372"/>
      <c r="AU14" s="1373"/>
      <c r="AV14" s="1254" t="s">
        <v>87</v>
      </c>
      <c r="AW14" s="1254"/>
      <c r="AX14" s="1254"/>
      <c r="AY14" s="1254"/>
      <c r="AZ14" s="1254"/>
      <c r="BA14" s="1254"/>
      <c r="BB14" s="1254"/>
      <c r="BC14" s="1254"/>
      <c r="BD14" s="1254"/>
      <c r="BE14" s="1431"/>
      <c r="BF14" s="451" t="s">
        <v>341</v>
      </c>
      <c r="BG14" s="452"/>
      <c r="BH14" s="452"/>
      <c r="BI14" s="452"/>
      <c r="BJ14" s="452"/>
      <c r="BK14" s="452"/>
      <c r="BL14" s="452"/>
      <c r="BM14" s="452"/>
      <c r="BN14" s="453"/>
      <c r="BO14" s="447"/>
    </row>
    <row r="15" spans="2:67" s="2" customFormat="1" ht="12" customHeight="1">
      <c r="B15" s="1399"/>
      <c r="C15" s="1289"/>
      <c r="D15" s="1256"/>
      <c r="E15" s="1257"/>
      <c r="F15" s="1257"/>
      <c r="G15" s="1257"/>
      <c r="H15" s="1257"/>
      <c r="I15" s="1257"/>
      <c r="J15" s="1257"/>
      <c r="K15" s="1257"/>
      <c r="L15" s="1258"/>
      <c r="M15" s="1256"/>
      <c r="N15" s="1257"/>
      <c r="O15" s="1257"/>
      <c r="P15" s="1257"/>
      <c r="Q15" s="1257"/>
      <c r="R15" s="1257"/>
      <c r="S15" s="1258"/>
      <c r="T15" s="1256"/>
      <c r="U15" s="1257"/>
      <c r="V15" s="1257"/>
      <c r="W15" s="1257"/>
      <c r="X15" s="1257"/>
      <c r="Y15" s="1257"/>
      <c r="Z15" s="1257"/>
      <c r="AA15" s="1257"/>
      <c r="AB15" s="1257"/>
      <c r="AC15" s="1258"/>
      <c r="AD15" s="1288"/>
      <c r="AE15" s="1289"/>
      <c r="AF15" s="1256"/>
      <c r="AG15" s="1257"/>
      <c r="AH15" s="1257"/>
      <c r="AI15" s="1257"/>
      <c r="AJ15" s="1257"/>
      <c r="AK15" s="1257"/>
      <c r="AL15" s="1257"/>
      <c r="AM15" s="1257"/>
      <c r="AN15" s="1257"/>
      <c r="AO15" s="1258"/>
      <c r="AP15" s="1425" t="s">
        <v>88</v>
      </c>
      <c r="AQ15" s="1426"/>
      <c r="AR15" s="1428"/>
      <c r="AS15" s="1425" t="s">
        <v>89</v>
      </c>
      <c r="AT15" s="1426"/>
      <c r="AU15" s="1427"/>
      <c r="AV15" s="1257"/>
      <c r="AW15" s="1257"/>
      <c r="AX15" s="1257"/>
      <c r="AY15" s="1257"/>
      <c r="AZ15" s="1257"/>
      <c r="BA15" s="1257"/>
      <c r="BB15" s="1257"/>
      <c r="BC15" s="1257"/>
      <c r="BD15" s="1257"/>
      <c r="BE15" s="1432"/>
      <c r="BF15" s="454" t="s">
        <v>335</v>
      </c>
      <c r="BG15" s="440"/>
      <c r="BH15" s="953"/>
      <c r="BI15" s="954"/>
      <c r="BJ15" s="955"/>
      <c r="BK15" s="470" t="s">
        <v>340</v>
      </c>
      <c r="BL15" s="440"/>
      <c r="BM15" s="440"/>
      <c r="BN15" s="455"/>
      <c r="BO15" s="440"/>
    </row>
    <row r="16" spans="2:67" s="136" customFormat="1" ht="7.5" customHeight="1">
      <c r="B16" s="1379">
        <v>31</v>
      </c>
      <c r="C16" s="689"/>
      <c r="D16" s="1382" t="s">
        <v>111</v>
      </c>
      <c r="E16" s="1443"/>
      <c r="F16" s="1443"/>
      <c r="G16" s="1443"/>
      <c r="H16" s="1443"/>
      <c r="I16" s="1443"/>
      <c r="J16" s="1443"/>
      <c r="K16" s="1443"/>
      <c r="L16" s="1444"/>
      <c r="M16" s="1247" t="str">
        <f>設定シート!$E$14&amp;CHAR(10)&amp;"以前のもの"</f>
        <v>平成27年3月31日
以前のもの</v>
      </c>
      <c r="N16" s="1248"/>
      <c r="O16" s="1248"/>
      <c r="P16" s="1248"/>
      <c r="Q16" s="1248"/>
      <c r="R16" s="1248"/>
      <c r="S16" s="1249"/>
      <c r="T16" s="1245">
        <f>保険料計算シート!D4</f>
        <v>0</v>
      </c>
      <c r="U16" s="1246"/>
      <c r="V16" s="1246"/>
      <c r="W16" s="1246"/>
      <c r="X16" s="1246"/>
      <c r="Y16" s="1246"/>
      <c r="Z16" s="1246"/>
      <c r="AA16" s="1246"/>
      <c r="AB16" s="1246"/>
      <c r="AC16" s="1358" t="s">
        <v>8</v>
      </c>
      <c r="AD16" s="1210">
        <v>18</v>
      </c>
      <c r="AE16" s="1211"/>
      <c r="AF16" s="1391"/>
      <c r="AG16" s="1417">
        <f>保険料計算シート!F4</f>
        <v>0</v>
      </c>
      <c r="AH16" s="1417"/>
      <c r="AI16" s="1417"/>
      <c r="AJ16" s="1417"/>
      <c r="AK16" s="1417"/>
      <c r="AL16" s="1417"/>
      <c r="AM16" s="1417"/>
      <c r="AN16" s="1357" t="s">
        <v>90</v>
      </c>
      <c r="AO16" s="1358"/>
      <c r="AP16" s="1368" t="s">
        <v>91</v>
      </c>
      <c r="AQ16" s="1369"/>
      <c r="AR16" s="1370"/>
      <c r="AS16" s="1368" t="s">
        <v>91</v>
      </c>
      <c r="AT16" s="1369"/>
      <c r="AU16" s="1370"/>
      <c r="AV16" s="1241">
        <f>IF(AS17="",ROUNDDOWN(AG16*設定シート!J45,0),ROUNDDOWN(AG16*AS17,0))</f>
        <v>0</v>
      </c>
      <c r="AW16" s="1242"/>
      <c r="AX16" s="1242"/>
      <c r="AY16" s="1242"/>
      <c r="AZ16" s="1242"/>
      <c r="BA16" s="1242"/>
      <c r="BB16" s="1242"/>
      <c r="BC16" s="1242"/>
      <c r="BD16" s="1242"/>
      <c r="BE16" s="1274" t="s">
        <v>8</v>
      </c>
      <c r="BF16" s="456"/>
      <c r="BG16" s="457"/>
      <c r="BH16" s="457"/>
      <c r="BI16" s="457"/>
      <c r="BJ16" s="457"/>
      <c r="BK16" s="457"/>
      <c r="BL16" s="457"/>
      <c r="BM16" s="457"/>
      <c r="BN16" s="458"/>
      <c r="BO16" s="441"/>
    </row>
    <row r="17" spans="1:67" s="449" customFormat="1" ht="10.5" customHeight="1">
      <c r="A17" s="136"/>
      <c r="B17" s="1380"/>
      <c r="C17" s="622"/>
      <c r="D17" s="1445"/>
      <c r="E17" s="1446"/>
      <c r="F17" s="1446"/>
      <c r="G17" s="1446"/>
      <c r="H17" s="1446"/>
      <c r="I17" s="1446"/>
      <c r="J17" s="1446"/>
      <c r="K17" s="1446"/>
      <c r="L17" s="1447"/>
      <c r="M17" s="1250"/>
      <c r="N17" s="1251"/>
      <c r="O17" s="1251"/>
      <c r="P17" s="1251"/>
      <c r="Q17" s="1251"/>
      <c r="R17" s="1251"/>
      <c r="S17" s="1252"/>
      <c r="T17" s="1278">
        <f>保険料計算シート!C4</f>
        <v>0</v>
      </c>
      <c r="U17" s="1279"/>
      <c r="V17" s="1279"/>
      <c r="W17" s="1279"/>
      <c r="X17" s="1279"/>
      <c r="Y17" s="1279"/>
      <c r="Z17" s="1279"/>
      <c r="AA17" s="1279"/>
      <c r="AB17" s="1279"/>
      <c r="AC17" s="1360"/>
      <c r="AD17" s="1212"/>
      <c r="AE17" s="1213"/>
      <c r="AF17" s="1392"/>
      <c r="AG17" s="1418"/>
      <c r="AH17" s="1418"/>
      <c r="AI17" s="1418"/>
      <c r="AJ17" s="1418"/>
      <c r="AK17" s="1418"/>
      <c r="AL17" s="1418"/>
      <c r="AM17" s="1418"/>
      <c r="AN17" s="1359"/>
      <c r="AO17" s="1360"/>
      <c r="AP17" s="1361">
        <v>89</v>
      </c>
      <c r="AQ17" s="1197"/>
      <c r="AR17" s="1213"/>
      <c r="AS17" s="1238" t="str">
        <f>IF(OR($L$2=0,AG16=0),"",((設定シート!J45/1000-設定シート!$E$72/1000)*(100+$L$2)/100+設定シート!$E$72/1000)*1000)</f>
        <v/>
      </c>
      <c r="AT17" s="1239"/>
      <c r="AU17" s="1240"/>
      <c r="AV17" s="1243"/>
      <c r="AW17" s="1244"/>
      <c r="AX17" s="1244"/>
      <c r="AY17" s="1244"/>
      <c r="AZ17" s="1244"/>
      <c r="BA17" s="1244"/>
      <c r="BB17" s="1244"/>
      <c r="BC17" s="1244"/>
      <c r="BD17" s="1244"/>
      <c r="BE17" s="1356"/>
      <c r="BF17" s="1140" t="s">
        <v>336</v>
      </c>
      <c r="BG17" s="1141"/>
      <c r="BH17" s="1141"/>
      <c r="BI17" s="1141"/>
      <c r="BJ17" s="1141"/>
      <c r="BK17" s="1141"/>
      <c r="BL17" s="1141"/>
      <c r="BM17" s="1141"/>
      <c r="BN17" s="1142"/>
      <c r="BO17" s="448"/>
    </row>
    <row r="18" spans="1:67" s="449" customFormat="1" ht="7.5" customHeight="1">
      <c r="A18" s="136"/>
      <c r="B18" s="1380"/>
      <c r="C18" s="622"/>
      <c r="D18" s="1445"/>
      <c r="E18" s="1446"/>
      <c r="F18" s="1446"/>
      <c r="G18" s="1446"/>
      <c r="H18" s="1446"/>
      <c r="I18" s="1446"/>
      <c r="J18" s="1446"/>
      <c r="K18" s="1446"/>
      <c r="L18" s="1447"/>
      <c r="M18" s="1222" t="str">
        <f>設定シート!$G$14&amp;CHAR(10)&amp;"以前のもの"</f>
        <v>平成30年3月31日
以前のもの</v>
      </c>
      <c r="N18" s="1223"/>
      <c r="O18" s="1223"/>
      <c r="P18" s="1223"/>
      <c r="Q18" s="1223"/>
      <c r="R18" s="1223"/>
      <c r="S18" s="1224"/>
      <c r="T18" s="1245">
        <f>保険料計算シート!D5</f>
        <v>0</v>
      </c>
      <c r="U18" s="1246"/>
      <c r="V18" s="1246"/>
      <c r="W18" s="1246"/>
      <c r="X18" s="1246"/>
      <c r="Y18" s="1246"/>
      <c r="Z18" s="1246"/>
      <c r="AA18" s="1246"/>
      <c r="AB18" s="1246"/>
      <c r="AC18" s="146"/>
      <c r="AD18" s="1210">
        <v>19</v>
      </c>
      <c r="AE18" s="1211"/>
      <c r="AF18" s="1228"/>
      <c r="AG18" s="1417">
        <f>保険料計算シート!F5</f>
        <v>0</v>
      </c>
      <c r="AH18" s="1417"/>
      <c r="AI18" s="1417"/>
      <c r="AJ18" s="1417"/>
      <c r="AK18" s="1417"/>
      <c r="AL18" s="1417"/>
      <c r="AM18" s="1417"/>
      <c r="AN18" s="147"/>
      <c r="AO18" s="146"/>
      <c r="AP18" s="668">
        <v>79</v>
      </c>
      <c r="AQ18" s="1365"/>
      <c r="AR18" s="689"/>
      <c r="AS18" s="1235" t="str">
        <f>IF(OR($L$2=0,AG18=0),"",((設定シート!L45/1000-設定シート!$G$72/1000)*(100+$L$2)/100+設定シート!$G$72/1000)*1000)</f>
        <v/>
      </c>
      <c r="AT18" s="1236"/>
      <c r="AU18" s="1237"/>
      <c r="AV18" s="1429">
        <f>IF(AS18="",ROUNDDOWN(AG18*設定シート!L45,0),ROUNDDOWN(AG18*AS18,0))</f>
        <v>0</v>
      </c>
      <c r="AW18" s="1417"/>
      <c r="AX18" s="1417"/>
      <c r="AY18" s="1417"/>
      <c r="AZ18" s="1417"/>
      <c r="BA18" s="1417"/>
      <c r="BB18" s="1417"/>
      <c r="BC18" s="1417"/>
      <c r="BD18" s="1417"/>
      <c r="BE18" s="1355"/>
      <c r="BF18" s="1143"/>
      <c r="BG18" s="1144"/>
      <c r="BH18" s="1144"/>
      <c r="BI18" s="1144"/>
      <c r="BJ18" s="1144"/>
      <c r="BK18" s="1144"/>
      <c r="BL18" s="1144"/>
      <c r="BM18" s="1144"/>
      <c r="BN18" s="1145"/>
      <c r="BO18" s="448"/>
    </row>
    <row r="19" spans="1:67" s="449" customFormat="1" ht="10.5" customHeight="1">
      <c r="A19" s="136"/>
      <c r="B19" s="1380"/>
      <c r="C19" s="622"/>
      <c r="D19" s="1445"/>
      <c r="E19" s="1446"/>
      <c r="F19" s="1446"/>
      <c r="G19" s="1446"/>
      <c r="H19" s="1446"/>
      <c r="I19" s="1446"/>
      <c r="J19" s="1446"/>
      <c r="K19" s="1446"/>
      <c r="L19" s="1447"/>
      <c r="M19" s="1225"/>
      <c r="N19" s="1226"/>
      <c r="O19" s="1226"/>
      <c r="P19" s="1226"/>
      <c r="Q19" s="1226"/>
      <c r="R19" s="1226"/>
      <c r="S19" s="1227"/>
      <c r="T19" s="1278">
        <f>保険料計算シート!C5</f>
        <v>0</v>
      </c>
      <c r="U19" s="1279"/>
      <c r="V19" s="1279"/>
      <c r="W19" s="1279"/>
      <c r="X19" s="1279"/>
      <c r="Y19" s="1279"/>
      <c r="Z19" s="1279"/>
      <c r="AA19" s="1279"/>
      <c r="AB19" s="1279"/>
      <c r="AC19" s="137"/>
      <c r="AD19" s="1453"/>
      <c r="AE19" s="1454"/>
      <c r="AF19" s="1229"/>
      <c r="AG19" s="1418"/>
      <c r="AH19" s="1418"/>
      <c r="AI19" s="1418"/>
      <c r="AJ19" s="1418"/>
      <c r="AK19" s="1418"/>
      <c r="AL19" s="1418"/>
      <c r="AM19" s="1418"/>
      <c r="AN19" s="1366"/>
      <c r="AO19" s="1367"/>
      <c r="AP19" s="1361"/>
      <c r="AQ19" s="1362"/>
      <c r="AR19" s="1363"/>
      <c r="AS19" s="1238"/>
      <c r="AT19" s="1239"/>
      <c r="AU19" s="1240"/>
      <c r="AV19" s="1430"/>
      <c r="AW19" s="1418"/>
      <c r="AX19" s="1418"/>
      <c r="AY19" s="1418"/>
      <c r="AZ19" s="1418"/>
      <c r="BA19" s="1418"/>
      <c r="BB19" s="1418"/>
      <c r="BC19" s="1418"/>
      <c r="BD19" s="1418"/>
      <c r="BE19" s="1356"/>
      <c r="BF19" s="1146"/>
      <c r="BG19" s="1147"/>
      <c r="BH19" s="1147"/>
      <c r="BI19" s="1147"/>
      <c r="BJ19" s="1147"/>
      <c r="BK19" s="1147"/>
      <c r="BL19" s="1147"/>
      <c r="BM19" s="1147"/>
      <c r="BN19" s="1148"/>
      <c r="BO19" s="448"/>
    </row>
    <row r="20" spans="1:67" s="449" customFormat="1" ht="7.5" customHeight="1">
      <c r="A20" s="136"/>
      <c r="B20" s="1380"/>
      <c r="C20" s="622"/>
      <c r="D20" s="1445"/>
      <c r="E20" s="1446"/>
      <c r="F20" s="1446"/>
      <c r="G20" s="1446"/>
      <c r="H20" s="1446"/>
      <c r="I20" s="1446"/>
      <c r="J20" s="1446"/>
      <c r="K20" s="1446"/>
      <c r="L20" s="1447"/>
      <c r="M20" s="1222" t="str">
        <f>設定シート!$I$14&amp;CHAR(10)&amp;"以降のもの"</f>
        <v>平成30年4月1日
以降のもの</v>
      </c>
      <c r="N20" s="1223"/>
      <c r="O20" s="1223"/>
      <c r="P20" s="1223"/>
      <c r="Q20" s="1223"/>
      <c r="R20" s="1223"/>
      <c r="S20" s="1224"/>
      <c r="T20" s="1245">
        <f>保険料計算シート!D6</f>
        <v>0</v>
      </c>
      <c r="U20" s="1246"/>
      <c r="V20" s="1246"/>
      <c r="W20" s="1246"/>
      <c r="X20" s="1246"/>
      <c r="Y20" s="1246"/>
      <c r="Z20" s="1246"/>
      <c r="AA20" s="1246"/>
      <c r="AB20" s="1246"/>
      <c r="AC20" s="139"/>
      <c r="AD20" s="1451">
        <v>19</v>
      </c>
      <c r="AE20" s="1452"/>
      <c r="AF20" s="1228"/>
      <c r="AG20" s="1417">
        <f>保険料計算シート!F6</f>
        <v>0</v>
      </c>
      <c r="AH20" s="1417"/>
      <c r="AI20" s="1417"/>
      <c r="AJ20" s="1417"/>
      <c r="AK20" s="1417"/>
      <c r="AL20" s="1417"/>
      <c r="AM20" s="1417"/>
      <c r="AN20" s="149"/>
      <c r="AO20" s="149"/>
      <c r="AP20" s="668">
        <v>79</v>
      </c>
      <c r="AQ20" s="1365"/>
      <c r="AR20" s="689"/>
      <c r="AS20" s="1235" t="str">
        <f>IF(OR($L$2=0,AG20=0),"",((設定シート!N45/1000-設定シート!$I$72/1000)*(100+$L$2)/100+設定シート!$I$72/1000)*1000)</f>
        <v/>
      </c>
      <c r="AT20" s="1236"/>
      <c r="AU20" s="1237"/>
      <c r="AV20" s="1429">
        <f>IF(AS20="",ROUNDDOWN(AG20*設定シート!N45,0),ROUNDDOWN(AG20*AS20,0))</f>
        <v>0</v>
      </c>
      <c r="AW20" s="1417"/>
      <c r="AX20" s="1417"/>
      <c r="AY20" s="1417"/>
      <c r="AZ20" s="1417"/>
      <c r="BA20" s="1417"/>
      <c r="BB20" s="1417"/>
      <c r="BC20" s="1417"/>
      <c r="BD20" s="1417"/>
      <c r="BE20" s="385"/>
      <c r="BF20" s="1149"/>
      <c r="BG20" s="1150"/>
      <c r="BH20" s="1150"/>
      <c r="BI20" s="1150"/>
      <c r="BJ20" s="1150"/>
      <c r="BK20" s="1150"/>
      <c r="BL20" s="1150"/>
      <c r="BM20" s="1150"/>
      <c r="BN20" s="1151"/>
      <c r="BO20" s="448"/>
    </row>
    <row r="21" spans="1:67" s="449" customFormat="1" ht="10.5" customHeight="1">
      <c r="A21" s="136"/>
      <c r="B21" s="1381"/>
      <c r="C21" s="1363"/>
      <c r="D21" s="1448"/>
      <c r="E21" s="1449"/>
      <c r="F21" s="1449"/>
      <c r="G21" s="1449"/>
      <c r="H21" s="1449"/>
      <c r="I21" s="1449"/>
      <c r="J21" s="1449"/>
      <c r="K21" s="1449"/>
      <c r="L21" s="1450"/>
      <c r="M21" s="1225"/>
      <c r="N21" s="1226"/>
      <c r="O21" s="1226"/>
      <c r="P21" s="1226"/>
      <c r="Q21" s="1226"/>
      <c r="R21" s="1226"/>
      <c r="S21" s="1227"/>
      <c r="T21" s="1278">
        <f>保険料計算シート!C6</f>
        <v>0</v>
      </c>
      <c r="U21" s="1279"/>
      <c r="V21" s="1279"/>
      <c r="W21" s="1279"/>
      <c r="X21" s="1279"/>
      <c r="Y21" s="1279"/>
      <c r="Z21" s="1279"/>
      <c r="AA21" s="1279"/>
      <c r="AB21" s="1279"/>
      <c r="AC21" s="148"/>
      <c r="AD21" s="1453"/>
      <c r="AE21" s="1454"/>
      <c r="AF21" s="1229"/>
      <c r="AG21" s="1418"/>
      <c r="AH21" s="1418"/>
      <c r="AI21" s="1418"/>
      <c r="AJ21" s="1418"/>
      <c r="AK21" s="1418"/>
      <c r="AL21" s="1418"/>
      <c r="AM21" s="1418"/>
      <c r="AN21" s="1366"/>
      <c r="AO21" s="1367"/>
      <c r="AP21" s="1361"/>
      <c r="AQ21" s="1362"/>
      <c r="AR21" s="1363"/>
      <c r="AS21" s="1238"/>
      <c r="AT21" s="1239"/>
      <c r="AU21" s="1240"/>
      <c r="AV21" s="1430"/>
      <c r="AW21" s="1418"/>
      <c r="AX21" s="1418"/>
      <c r="AY21" s="1418"/>
      <c r="AZ21" s="1418"/>
      <c r="BA21" s="1418"/>
      <c r="BB21" s="1418"/>
      <c r="BC21" s="1418"/>
      <c r="BD21" s="1418"/>
      <c r="BE21" s="138"/>
      <c r="BF21" s="1149"/>
      <c r="BG21" s="1150"/>
      <c r="BH21" s="1150"/>
      <c r="BI21" s="1150"/>
      <c r="BJ21" s="1150"/>
      <c r="BK21" s="1150"/>
      <c r="BL21" s="1150"/>
      <c r="BM21" s="1150"/>
      <c r="BN21" s="1151"/>
      <c r="BO21" s="450"/>
    </row>
    <row r="22" spans="1:67" s="136" customFormat="1" ht="7.5" customHeight="1">
      <c r="B22" s="1230">
        <v>32</v>
      </c>
      <c r="C22" s="1215"/>
      <c r="D22" s="1325" t="s">
        <v>92</v>
      </c>
      <c r="E22" s="1326"/>
      <c r="F22" s="1326"/>
      <c r="G22" s="1326"/>
      <c r="H22" s="1326"/>
      <c r="I22" s="1326"/>
      <c r="J22" s="1326"/>
      <c r="K22" s="1326"/>
      <c r="L22" s="1327"/>
      <c r="M22" s="1247" t="str">
        <f>設定シート!$E$14&amp;CHAR(10)&amp;"以前のもの"</f>
        <v>平成27年3月31日
以前のもの</v>
      </c>
      <c r="N22" s="1248"/>
      <c r="O22" s="1248"/>
      <c r="P22" s="1248"/>
      <c r="Q22" s="1248"/>
      <c r="R22" s="1248"/>
      <c r="S22" s="1249"/>
      <c r="T22" s="1245">
        <f>保険料計算シート!D7</f>
        <v>0</v>
      </c>
      <c r="U22" s="1246"/>
      <c r="V22" s="1246"/>
      <c r="W22" s="1246"/>
      <c r="X22" s="1246"/>
      <c r="Y22" s="1246"/>
      <c r="Z22" s="1246"/>
      <c r="AA22" s="1246"/>
      <c r="AB22" s="1246"/>
      <c r="AC22" s="1335"/>
      <c r="AD22" s="1451">
        <v>20</v>
      </c>
      <c r="AE22" s="1465"/>
      <c r="AF22" s="1228"/>
      <c r="AG22" s="1417">
        <f>保険料計算シート!F7</f>
        <v>0</v>
      </c>
      <c r="AH22" s="1417"/>
      <c r="AI22" s="1417"/>
      <c r="AJ22" s="1417"/>
      <c r="AK22" s="1417"/>
      <c r="AL22" s="1417"/>
      <c r="AM22" s="1417"/>
      <c r="AN22" s="1334"/>
      <c r="AO22" s="1335"/>
      <c r="AP22" s="1210">
        <v>16</v>
      </c>
      <c r="AQ22" s="1214"/>
      <c r="AR22" s="1215"/>
      <c r="AS22" s="1235" t="str">
        <f>IF(OR($L$2=0,AG22=0),"",((設定シート!J46/1000-設定シート!$E$72/1000)*(100+$L$2)/100+設定シート!$E$72/1000)*1000)</f>
        <v/>
      </c>
      <c r="AT22" s="1236"/>
      <c r="AU22" s="1237"/>
      <c r="AV22" s="1429">
        <f>IF(AS22="",ROUNDDOWN(AG22*設定シート!J46,0),ROUNDDOWN(AG22*AS22,0))</f>
        <v>0</v>
      </c>
      <c r="AW22" s="1417"/>
      <c r="AX22" s="1417"/>
      <c r="AY22" s="1417"/>
      <c r="AZ22" s="1417"/>
      <c r="BA22" s="1417"/>
      <c r="BB22" s="1417"/>
      <c r="BC22" s="1417"/>
      <c r="BD22" s="1417"/>
      <c r="BE22" s="1346"/>
      <c r="BF22" s="1152"/>
      <c r="BG22" s="1153"/>
      <c r="BH22" s="1153"/>
      <c r="BI22" s="1153"/>
      <c r="BJ22" s="1153"/>
      <c r="BK22" s="1153"/>
      <c r="BL22" s="1153"/>
      <c r="BM22" s="1153"/>
      <c r="BN22" s="1154"/>
      <c r="BO22" s="443"/>
    </row>
    <row r="23" spans="1:67" s="136" customFormat="1" ht="10.5" customHeight="1">
      <c r="B23" s="1231"/>
      <c r="C23" s="583"/>
      <c r="D23" s="1328"/>
      <c r="E23" s="1329"/>
      <c r="F23" s="1329"/>
      <c r="G23" s="1329"/>
      <c r="H23" s="1329"/>
      <c r="I23" s="1329"/>
      <c r="J23" s="1329"/>
      <c r="K23" s="1329"/>
      <c r="L23" s="1330"/>
      <c r="M23" s="1250"/>
      <c r="N23" s="1251"/>
      <c r="O23" s="1251"/>
      <c r="P23" s="1251"/>
      <c r="Q23" s="1251"/>
      <c r="R23" s="1251"/>
      <c r="S23" s="1252"/>
      <c r="T23" s="1278">
        <f>保険料計算シート!C7</f>
        <v>0</v>
      </c>
      <c r="U23" s="1279"/>
      <c r="V23" s="1279"/>
      <c r="W23" s="1279"/>
      <c r="X23" s="1279"/>
      <c r="Y23" s="1279"/>
      <c r="Z23" s="1279"/>
      <c r="AA23" s="1279"/>
      <c r="AB23" s="1279"/>
      <c r="AC23" s="1337"/>
      <c r="AD23" s="585"/>
      <c r="AE23" s="583"/>
      <c r="AF23" s="1229"/>
      <c r="AG23" s="1418"/>
      <c r="AH23" s="1418"/>
      <c r="AI23" s="1418"/>
      <c r="AJ23" s="1418"/>
      <c r="AK23" s="1418"/>
      <c r="AL23" s="1418"/>
      <c r="AM23" s="1418"/>
      <c r="AN23" s="1336"/>
      <c r="AO23" s="1337"/>
      <c r="AP23" s="1217"/>
      <c r="AQ23" s="1218"/>
      <c r="AR23" s="1219"/>
      <c r="AS23" s="1238"/>
      <c r="AT23" s="1239"/>
      <c r="AU23" s="1240"/>
      <c r="AV23" s="1430"/>
      <c r="AW23" s="1418"/>
      <c r="AX23" s="1418"/>
      <c r="AY23" s="1418"/>
      <c r="AZ23" s="1418"/>
      <c r="BA23" s="1418"/>
      <c r="BB23" s="1418"/>
      <c r="BC23" s="1418"/>
      <c r="BD23" s="1418"/>
      <c r="BE23" s="1234"/>
      <c r="BF23" s="1155" t="s">
        <v>337</v>
      </c>
      <c r="BG23" s="1156"/>
      <c r="BH23" s="1156"/>
      <c r="BI23" s="1156"/>
      <c r="BJ23" s="1156"/>
      <c r="BK23" s="1156"/>
      <c r="BL23" s="1156"/>
      <c r="BM23" s="1156"/>
      <c r="BN23" s="1157"/>
      <c r="BO23" s="444"/>
    </row>
    <row r="24" spans="1:67" s="136" customFormat="1" ht="7.5" customHeight="1">
      <c r="B24" s="1231"/>
      <c r="C24" s="583"/>
      <c r="D24" s="1328"/>
      <c r="E24" s="1329"/>
      <c r="F24" s="1329"/>
      <c r="G24" s="1329"/>
      <c r="H24" s="1329"/>
      <c r="I24" s="1329"/>
      <c r="J24" s="1329"/>
      <c r="K24" s="1329"/>
      <c r="L24" s="1330"/>
      <c r="M24" s="1280" t="str">
        <f>設定シート!$G$14&amp;CHAR(10)&amp;"以前のもの"</f>
        <v>平成30年3月31日
以前のもの</v>
      </c>
      <c r="N24" s="1281"/>
      <c r="O24" s="1281"/>
      <c r="P24" s="1281"/>
      <c r="Q24" s="1281"/>
      <c r="R24" s="1281"/>
      <c r="S24" s="1282"/>
      <c r="T24" s="1245">
        <f>保険料計算シート!D8</f>
        <v>0</v>
      </c>
      <c r="U24" s="1246"/>
      <c r="V24" s="1246"/>
      <c r="W24" s="1246"/>
      <c r="X24" s="1246"/>
      <c r="Y24" s="1246"/>
      <c r="Z24" s="1246"/>
      <c r="AA24" s="1246"/>
      <c r="AB24" s="1246"/>
      <c r="AC24" s="159"/>
      <c r="AD24" s="585"/>
      <c r="AE24" s="583"/>
      <c r="AF24" s="1228"/>
      <c r="AG24" s="1417">
        <f>保険料計算シート!F8</f>
        <v>0</v>
      </c>
      <c r="AH24" s="1417"/>
      <c r="AI24" s="1417"/>
      <c r="AJ24" s="1417"/>
      <c r="AK24" s="1417"/>
      <c r="AL24" s="1417"/>
      <c r="AM24" s="1417"/>
      <c r="AN24" s="160"/>
      <c r="AO24" s="159"/>
      <c r="AP24" s="1210">
        <v>11</v>
      </c>
      <c r="AQ24" s="1214"/>
      <c r="AR24" s="1215"/>
      <c r="AS24" s="1235" t="str">
        <f>IF(OR($L$2=0,AG24=0),"",((設定シート!L46/1000-設定シート!$G$72/1000)*(100+$L$2)/100+設定シート!$G$72/1000)*1000)</f>
        <v/>
      </c>
      <c r="AT24" s="1236"/>
      <c r="AU24" s="1237"/>
      <c r="AV24" s="1429">
        <f>IF(AS24="",ROUNDDOWN(AG24*設定シート!L46,0),ROUNDDOWN(AG24*AS24,0))</f>
        <v>0</v>
      </c>
      <c r="AW24" s="1417"/>
      <c r="AX24" s="1417"/>
      <c r="AY24" s="1417"/>
      <c r="AZ24" s="1417"/>
      <c r="BA24" s="1417"/>
      <c r="BB24" s="1417"/>
      <c r="BC24" s="1417"/>
      <c r="BD24" s="1417"/>
      <c r="BE24" s="1233"/>
      <c r="BF24" s="1158"/>
      <c r="BG24" s="1159"/>
      <c r="BH24" s="1159"/>
      <c r="BI24" s="1159"/>
      <c r="BJ24" s="1159"/>
      <c r="BK24" s="1159"/>
      <c r="BL24" s="1159"/>
      <c r="BM24" s="1159"/>
      <c r="BN24" s="1160"/>
      <c r="BO24" s="444"/>
    </row>
    <row r="25" spans="1:67" s="136" customFormat="1" ht="10.5" customHeight="1">
      <c r="B25" s="1231"/>
      <c r="C25" s="583"/>
      <c r="D25" s="1328"/>
      <c r="E25" s="1329"/>
      <c r="F25" s="1329"/>
      <c r="G25" s="1329"/>
      <c r="H25" s="1329"/>
      <c r="I25" s="1329"/>
      <c r="J25" s="1329"/>
      <c r="K25" s="1329"/>
      <c r="L25" s="1330"/>
      <c r="M25" s="1283"/>
      <c r="N25" s="1284"/>
      <c r="O25" s="1284"/>
      <c r="P25" s="1284"/>
      <c r="Q25" s="1284"/>
      <c r="R25" s="1284"/>
      <c r="S25" s="1285"/>
      <c r="T25" s="1278">
        <f>保険料計算シート!C8</f>
        <v>0</v>
      </c>
      <c r="U25" s="1279"/>
      <c r="V25" s="1279"/>
      <c r="W25" s="1279"/>
      <c r="X25" s="1279"/>
      <c r="Y25" s="1279"/>
      <c r="Z25" s="1279"/>
      <c r="AA25" s="1279"/>
      <c r="AB25" s="1279"/>
      <c r="AC25" s="161"/>
      <c r="AD25" s="1217"/>
      <c r="AE25" s="1219"/>
      <c r="AF25" s="1229"/>
      <c r="AG25" s="1418"/>
      <c r="AH25" s="1418"/>
      <c r="AI25" s="1418"/>
      <c r="AJ25" s="1418"/>
      <c r="AK25" s="1418"/>
      <c r="AL25" s="1418"/>
      <c r="AM25" s="1418"/>
      <c r="AN25" s="1220"/>
      <c r="AO25" s="1221"/>
      <c r="AP25" s="585"/>
      <c r="AQ25" s="1216"/>
      <c r="AR25" s="583"/>
      <c r="AS25" s="1238"/>
      <c r="AT25" s="1239"/>
      <c r="AU25" s="1240"/>
      <c r="AV25" s="1430"/>
      <c r="AW25" s="1418"/>
      <c r="AX25" s="1418"/>
      <c r="AY25" s="1418"/>
      <c r="AZ25" s="1418"/>
      <c r="BA25" s="1418"/>
      <c r="BB25" s="1418"/>
      <c r="BC25" s="1418"/>
      <c r="BD25" s="1418"/>
      <c r="BE25" s="1234"/>
      <c r="BF25" s="1161" t="s">
        <v>346</v>
      </c>
      <c r="BG25" s="1162"/>
      <c r="BH25" s="1162"/>
      <c r="BI25" s="1162"/>
      <c r="BJ25" s="1162"/>
      <c r="BK25" s="1162"/>
      <c r="BL25" s="1162"/>
      <c r="BM25" s="1162"/>
      <c r="BN25" s="1163"/>
      <c r="BO25" s="444"/>
    </row>
    <row r="26" spans="1:67" s="136" customFormat="1" ht="7.5" customHeight="1">
      <c r="B26" s="1231"/>
      <c r="C26" s="583"/>
      <c r="D26" s="1328"/>
      <c r="E26" s="1329"/>
      <c r="F26" s="1329"/>
      <c r="G26" s="1329"/>
      <c r="H26" s="1329"/>
      <c r="I26" s="1329"/>
      <c r="J26" s="1329"/>
      <c r="K26" s="1329"/>
      <c r="L26" s="1330"/>
      <c r="M26" s="1280" t="str">
        <f>設定シート!$I$14&amp;CHAR(10)&amp;"以降のもの"</f>
        <v>平成30年4月1日
以降のもの</v>
      </c>
      <c r="N26" s="1281"/>
      <c r="O26" s="1281"/>
      <c r="P26" s="1281"/>
      <c r="Q26" s="1281"/>
      <c r="R26" s="1281"/>
      <c r="S26" s="1282"/>
      <c r="T26" s="1245">
        <f>保険料計算シート!D9</f>
        <v>0</v>
      </c>
      <c r="U26" s="1246"/>
      <c r="V26" s="1246"/>
      <c r="W26" s="1246"/>
      <c r="X26" s="1246"/>
      <c r="Y26" s="1246"/>
      <c r="Z26" s="1246"/>
      <c r="AA26" s="1246"/>
      <c r="AB26" s="1246"/>
      <c r="AC26" s="162"/>
      <c r="AD26" s="1210">
        <v>19</v>
      </c>
      <c r="AE26" s="1211"/>
      <c r="AF26" s="1228"/>
      <c r="AG26" s="1417">
        <f>保険料計算シート!F9</f>
        <v>0</v>
      </c>
      <c r="AH26" s="1417"/>
      <c r="AI26" s="1417"/>
      <c r="AJ26" s="1417"/>
      <c r="AK26" s="1417"/>
      <c r="AL26" s="1417"/>
      <c r="AM26" s="1417"/>
      <c r="AN26" s="163"/>
      <c r="AO26" s="163"/>
      <c r="AP26" s="585"/>
      <c r="AQ26" s="1216"/>
      <c r="AR26" s="583"/>
      <c r="AS26" s="1235" t="str">
        <f>IF(OR($L$2=0,AG26=0),"",((設定シート!N46/1000-設定シート!$I$72/1000)*(100+$L$2)/100+設定シート!$I$72/1000)*1000)</f>
        <v/>
      </c>
      <c r="AT26" s="1236"/>
      <c r="AU26" s="1237"/>
      <c r="AV26" s="1429">
        <f>IF(AS26="",ROUNDDOWN(AG26*設定シート!N46,0),ROUNDDOWN(AG26*AS26,0))</f>
        <v>0</v>
      </c>
      <c r="AW26" s="1417"/>
      <c r="AX26" s="1417"/>
      <c r="AY26" s="1417"/>
      <c r="AZ26" s="1417"/>
      <c r="BA26" s="1417"/>
      <c r="BB26" s="1417"/>
      <c r="BC26" s="1417"/>
      <c r="BD26" s="1417"/>
      <c r="BE26" s="375"/>
      <c r="BF26" s="1164"/>
      <c r="BG26" s="1165"/>
      <c r="BH26" s="1165"/>
      <c r="BI26" s="1165"/>
      <c r="BJ26" s="1165"/>
      <c r="BK26" s="1165"/>
      <c r="BL26" s="1165"/>
      <c r="BM26" s="1165"/>
      <c r="BN26" s="1166"/>
      <c r="BO26" s="444"/>
    </row>
    <row r="27" spans="1:67" s="136" customFormat="1" ht="10.5" customHeight="1">
      <c r="B27" s="1232"/>
      <c r="C27" s="1219"/>
      <c r="D27" s="1331"/>
      <c r="E27" s="1332"/>
      <c r="F27" s="1332"/>
      <c r="G27" s="1332"/>
      <c r="H27" s="1332"/>
      <c r="I27" s="1332"/>
      <c r="J27" s="1332"/>
      <c r="K27" s="1332"/>
      <c r="L27" s="1333"/>
      <c r="M27" s="1283"/>
      <c r="N27" s="1284"/>
      <c r="O27" s="1284"/>
      <c r="P27" s="1284"/>
      <c r="Q27" s="1284"/>
      <c r="R27" s="1284"/>
      <c r="S27" s="1285"/>
      <c r="T27" s="1278">
        <f>保険料計算シート!C9</f>
        <v>0</v>
      </c>
      <c r="U27" s="1279"/>
      <c r="V27" s="1279"/>
      <c r="W27" s="1279"/>
      <c r="X27" s="1279"/>
      <c r="Y27" s="1279"/>
      <c r="Z27" s="1279"/>
      <c r="AA27" s="1279"/>
      <c r="AB27" s="1279"/>
      <c r="AC27" s="155"/>
      <c r="AD27" s="1212"/>
      <c r="AE27" s="1213"/>
      <c r="AF27" s="1229"/>
      <c r="AG27" s="1418"/>
      <c r="AH27" s="1418"/>
      <c r="AI27" s="1418"/>
      <c r="AJ27" s="1418"/>
      <c r="AK27" s="1418"/>
      <c r="AL27" s="1418"/>
      <c r="AM27" s="1418"/>
      <c r="AN27" s="1220"/>
      <c r="AO27" s="1221"/>
      <c r="AP27" s="1217"/>
      <c r="AQ27" s="1218"/>
      <c r="AR27" s="1219"/>
      <c r="AS27" s="1238"/>
      <c r="AT27" s="1239"/>
      <c r="AU27" s="1240"/>
      <c r="AV27" s="1430"/>
      <c r="AW27" s="1418"/>
      <c r="AX27" s="1418"/>
      <c r="AY27" s="1418"/>
      <c r="AZ27" s="1418"/>
      <c r="BA27" s="1418"/>
      <c r="BB27" s="1418"/>
      <c r="BC27" s="1418"/>
      <c r="BD27" s="1418"/>
      <c r="BE27" s="158"/>
      <c r="BF27" s="1167"/>
      <c r="BG27" s="1168"/>
      <c r="BH27" s="1168"/>
      <c r="BI27" s="1168"/>
      <c r="BJ27" s="1168"/>
      <c r="BK27" s="1168"/>
      <c r="BL27" s="1168"/>
      <c r="BM27" s="1168"/>
      <c r="BN27" s="1169"/>
      <c r="BO27" s="445"/>
    </row>
    <row r="28" spans="1:67" s="136" customFormat="1" ht="7.5" customHeight="1">
      <c r="B28" s="1230">
        <v>33</v>
      </c>
      <c r="C28" s="1215"/>
      <c r="D28" s="1325" t="s">
        <v>100</v>
      </c>
      <c r="E28" s="1326"/>
      <c r="F28" s="1326"/>
      <c r="G28" s="1326"/>
      <c r="H28" s="1326"/>
      <c r="I28" s="1326"/>
      <c r="J28" s="1326"/>
      <c r="K28" s="1326"/>
      <c r="L28" s="1327"/>
      <c r="M28" s="1247" t="str">
        <f>設定シート!$E$14&amp;CHAR(10)&amp;"以前のもの"</f>
        <v>平成27年3月31日
以前のもの</v>
      </c>
      <c r="N28" s="1248"/>
      <c r="O28" s="1248"/>
      <c r="P28" s="1248"/>
      <c r="Q28" s="1248"/>
      <c r="R28" s="1248"/>
      <c r="S28" s="1249"/>
      <c r="T28" s="1245">
        <f>保険料計算シート!D10</f>
        <v>0</v>
      </c>
      <c r="U28" s="1246"/>
      <c r="V28" s="1246"/>
      <c r="W28" s="1246"/>
      <c r="X28" s="1246"/>
      <c r="Y28" s="1246"/>
      <c r="Z28" s="1246"/>
      <c r="AA28" s="1246"/>
      <c r="AB28" s="1246"/>
      <c r="AC28" s="1335"/>
      <c r="AD28" s="1210">
        <v>18</v>
      </c>
      <c r="AE28" s="1215"/>
      <c r="AF28" s="1228"/>
      <c r="AG28" s="1417">
        <f>保険料計算シート!F10</f>
        <v>0</v>
      </c>
      <c r="AH28" s="1417"/>
      <c r="AI28" s="1417"/>
      <c r="AJ28" s="1417"/>
      <c r="AK28" s="1417"/>
      <c r="AL28" s="1417"/>
      <c r="AM28" s="1417"/>
      <c r="AN28" s="1334"/>
      <c r="AO28" s="1335"/>
      <c r="AP28" s="1210">
        <v>10</v>
      </c>
      <c r="AQ28" s="1214"/>
      <c r="AR28" s="1215"/>
      <c r="AS28" s="1235" t="str">
        <f>IF(OR($L$2=0,AG28=0),"",((設定シート!J47/1000-設定シート!$E$72/1000)*(100+$L$2)/100+設定シート!$E$72/1000)*1000)</f>
        <v/>
      </c>
      <c r="AT28" s="1236"/>
      <c r="AU28" s="1237"/>
      <c r="AV28" s="1429">
        <f>IF(AS28="",ROUNDDOWN(AG28*設定シート!J47,0),ROUNDDOWN(AG28*AS28,0))</f>
        <v>0</v>
      </c>
      <c r="AW28" s="1417"/>
      <c r="AX28" s="1417"/>
      <c r="AY28" s="1417"/>
      <c r="AZ28" s="1417"/>
      <c r="BA28" s="1417"/>
      <c r="BB28" s="1417"/>
      <c r="BC28" s="1417"/>
      <c r="BD28" s="1417"/>
      <c r="BE28" s="1346"/>
      <c r="BF28" s="466"/>
      <c r="BG28" s="467"/>
      <c r="BH28" s="467"/>
      <c r="BI28" s="467"/>
      <c r="BJ28" s="467"/>
      <c r="BK28" s="467"/>
      <c r="BL28" s="467"/>
      <c r="BM28" s="467"/>
      <c r="BN28" s="464"/>
      <c r="BO28" s="443"/>
    </row>
    <row r="29" spans="1:67" s="136" customFormat="1" ht="10.5" customHeight="1">
      <c r="B29" s="1231"/>
      <c r="C29" s="583"/>
      <c r="D29" s="1328"/>
      <c r="E29" s="1329"/>
      <c r="F29" s="1329"/>
      <c r="G29" s="1329"/>
      <c r="H29" s="1329"/>
      <c r="I29" s="1329"/>
      <c r="J29" s="1329"/>
      <c r="K29" s="1329"/>
      <c r="L29" s="1330"/>
      <c r="M29" s="1250"/>
      <c r="N29" s="1251"/>
      <c r="O29" s="1251"/>
      <c r="P29" s="1251"/>
      <c r="Q29" s="1251"/>
      <c r="R29" s="1251"/>
      <c r="S29" s="1252"/>
      <c r="T29" s="1278">
        <f>保険料計算シート!C10</f>
        <v>0</v>
      </c>
      <c r="U29" s="1279"/>
      <c r="V29" s="1279"/>
      <c r="W29" s="1279"/>
      <c r="X29" s="1279"/>
      <c r="Y29" s="1279"/>
      <c r="Z29" s="1279"/>
      <c r="AA29" s="1279"/>
      <c r="AB29" s="1279"/>
      <c r="AC29" s="1337"/>
      <c r="AD29" s="585"/>
      <c r="AE29" s="583"/>
      <c r="AF29" s="1229"/>
      <c r="AG29" s="1418"/>
      <c r="AH29" s="1418"/>
      <c r="AI29" s="1418"/>
      <c r="AJ29" s="1418"/>
      <c r="AK29" s="1418"/>
      <c r="AL29" s="1418"/>
      <c r="AM29" s="1418"/>
      <c r="AN29" s="1336"/>
      <c r="AO29" s="1337"/>
      <c r="AP29" s="1217"/>
      <c r="AQ29" s="1218"/>
      <c r="AR29" s="1219"/>
      <c r="AS29" s="1238"/>
      <c r="AT29" s="1239"/>
      <c r="AU29" s="1240"/>
      <c r="AV29" s="1430"/>
      <c r="AW29" s="1418"/>
      <c r="AX29" s="1418"/>
      <c r="AY29" s="1418"/>
      <c r="AZ29" s="1418"/>
      <c r="BA29" s="1418"/>
      <c r="BB29" s="1418"/>
      <c r="BC29" s="1418"/>
      <c r="BD29" s="1418"/>
      <c r="BE29" s="1234"/>
      <c r="BF29" s="469" t="s">
        <v>342</v>
      </c>
      <c r="BG29" s="468"/>
      <c r="BH29" s="468"/>
      <c r="BI29" s="468"/>
      <c r="BJ29" s="468"/>
      <c r="BK29" s="468"/>
      <c r="BL29" s="468"/>
      <c r="BM29" s="468"/>
      <c r="BN29" s="463"/>
      <c r="BO29" s="444"/>
    </row>
    <row r="30" spans="1:67" s="136" customFormat="1" ht="7.5" customHeight="1">
      <c r="B30" s="1231"/>
      <c r="C30" s="583"/>
      <c r="D30" s="1328"/>
      <c r="E30" s="1329"/>
      <c r="F30" s="1329"/>
      <c r="G30" s="1329"/>
      <c r="H30" s="1329"/>
      <c r="I30" s="1329"/>
      <c r="J30" s="1329"/>
      <c r="K30" s="1329"/>
      <c r="L30" s="1330"/>
      <c r="M30" s="1280" t="str">
        <f>設定シート!$G$14&amp;CHAR(10)&amp;"以前のもの"</f>
        <v>平成30年3月31日
以前のもの</v>
      </c>
      <c r="N30" s="1281"/>
      <c r="O30" s="1281"/>
      <c r="P30" s="1281"/>
      <c r="Q30" s="1281"/>
      <c r="R30" s="1281"/>
      <c r="S30" s="1282"/>
      <c r="T30" s="1245">
        <f>保険料計算シート!D11</f>
        <v>0</v>
      </c>
      <c r="U30" s="1246"/>
      <c r="V30" s="1246"/>
      <c r="W30" s="1246"/>
      <c r="X30" s="1246"/>
      <c r="Y30" s="1246"/>
      <c r="Z30" s="1246"/>
      <c r="AA30" s="1246"/>
      <c r="AB30" s="1246"/>
      <c r="AC30" s="159"/>
      <c r="AD30" s="585"/>
      <c r="AE30" s="583"/>
      <c r="AF30" s="1228"/>
      <c r="AG30" s="1417">
        <f>保険料計算シート!F11</f>
        <v>0</v>
      </c>
      <c r="AH30" s="1417"/>
      <c r="AI30" s="1417"/>
      <c r="AJ30" s="1417"/>
      <c r="AK30" s="1417"/>
      <c r="AL30" s="1417"/>
      <c r="AM30" s="1417"/>
      <c r="AN30" s="160"/>
      <c r="AO30" s="159"/>
      <c r="AP30" s="1210">
        <v>9</v>
      </c>
      <c r="AQ30" s="1214"/>
      <c r="AR30" s="1215"/>
      <c r="AS30" s="1235" t="str">
        <f>IF(OR($L$2=0,AG30=0),"",((設定シート!L47/1000-設定シート!$G$72/1000)*(100+$L$2)/100+設定シート!$G$72/1000)*1000)</f>
        <v/>
      </c>
      <c r="AT30" s="1236"/>
      <c r="AU30" s="1237"/>
      <c r="AV30" s="1429">
        <f>IF(AS30="",ROUNDDOWN(AG30*設定シート!L47,0),ROUNDDOWN(AG30*AS30,0))</f>
        <v>0</v>
      </c>
      <c r="AW30" s="1417"/>
      <c r="AX30" s="1417"/>
      <c r="AY30" s="1417"/>
      <c r="AZ30" s="1417"/>
      <c r="BA30" s="1417"/>
      <c r="BB30" s="1417"/>
      <c r="BC30" s="1417"/>
      <c r="BD30" s="1417"/>
      <c r="BE30" s="1233"/>
      <c r="BF30" s="1204"/>
      <c r="BG30" s="1205"/>
      <c r="BH30" s="1205"/>
      <c r="BI30" s="1205"/>
      <c r="BJ30" s="1205"/>
      <c r="BK30" s="444"/>
      <c r="BL30" s="465"/>
      <c r="BM30" s="444"/>
      <c r="BN30" s="459"/>
      <c r="BO30" s="444"/>
    </row>
    <row r="31" spans="1:67" s="136" customFormat="1" ht="10.5" customHeight="1">
      <c r="B31" s="1231"/>
      <c r="C31" s="583"/>
      <c r="D31" s="1328"/>
      <c r="E31" s="1329"/>
      <c r="F31" s="1329"/>
      <c r="G31" s="1329"/>
      <c r="H31" s="1329"/>
      <c r="I31" s="1329"/>
      <c r="J31" s="1329"/>
      <c r="K31" s="1329"/>
      <c r="L31" s="1330"/>
      <c r="M31" s="1283"/>
      <c r="N31" s="1284"/>
      <c r="O31" s="1284"/>
      <c r="P31" s="1284"/>
      <c r="Q31" s="1284"/>
      <c r="R31" s="1284"/>
      <c r="S31" s="1285"/>
      <c r="T31" s="1278">
        <f>保険料計算シート!C11</f>
        <v>0</v>
      </c>
      <c r="U31" s="1279"/>
      <c r="V31" s="1279"/>
      <c r="W31" s="1279"/>
      <c r="X31" s="1279"/>
      <c r="Y31" s="1279"/>
      <c r="Z31" s="1279"/>
      <c r="AA31" s="1279"/>
      <c r="AB31" s="1279"/>
      <c r="AC31" s="161"/>
      <c r="AD31" s="1217"/>
      <c r="AE31" s="1219"/>
      <c r="AF31" s="1229"/>
      <c r="AG31" s="1418"/>
      <c r="AH31" s="1418"/>
      <c r="AI31" s="1418"/>
      <c r="AJ31" s="1418"/>
      <c r="AK31" s="1418"/>
      <c r="AL31" s="1418"/>
      <c r="AM31" s="1418"/>
      <c r="AN31" s="1220"/>
      <c r="AO31" s="1221"/>
      <c r="AP31" s="585"/>
      <c r="AQ31" s="1216"/>
      <c r="AR31" s="583"/>
      <c r="AS31" s="1238"/>
      <c r="AT31" s="1239"/>
      <c r="AU31" s="1240"/>
      <c r="AV31" s="1430"/>
      <c r="AW31" s="1418"/>
      <c r="AX31" s="1418"/>
      <c r="AY31" s="1418"/>
      <c r="AZ31" s="1418"/>
      <c r="BA31" s="1418"/>
      <c r="BB31" s="1418"/>
      <c r="BC31" s="1418"/>
      <c r="BD31" s="1418"/>
      <c r="BE31" s="1234"/>
      <c r="BF31" s="1206"/>
      <c r="BG31" s="1205"/>
      <c r="BH31" s="1205"/>
      <c r="BI31" s="1205"/>
      <c r="BJ31" s="1205"/>
      <c r="BK31" s="465"/>
      <c r="BL31" s="465" t="s">
        <v>338</v>
      </c>
      <c r="BM31" s="465"/>
      <c r="BN31" s="459"/>
      <c r="BO31" s="444"/>
    </row>
    <row r="32" spans="1:67" s="136" customFormat="1" ht="7.5" customHeight="1">
      <c r="B32" s="1231"/>
      <c r="C32" s="583"/>
      <c r="D32" s="1328"/>
      <c r="E32" s="1329"/>
      <c r="F32" s="1329"/>
      <c r="G32" s="1329"/>
      <c r="H32" s="1329"/>
      <c r="I32" s="1329"/>
      <c r="J32" s="1329"/>
      <c r="K32" s="1329"/>
      <c r="L32" s="1330"/>
      <c r="M32" s="1280" t="str">
        <f>設定シート!$I$14&amp;CHAR(10)&amp;"以降のもの"</f>
        <v>平成30年4月1日
以降のもの</v>
      </c>
      <c r="N32" s="1281"/>
      <c r="O32" s="1281"/>
      <c r="P32" s="1281"/>
      <c r="Q32" s="1281"/>
      <c r="R32" s="1281"/>
      <c r="S32" s="1282"/>
      <c r="T32" s="1245">
        <f>保険料計算シート!D12</f>
        <v>0</v>
      </c>
      <c r="U32" s="1246"/>
      <c r="V32" s="1246"/>
      <c r="W32" s="1246"/>
      <c r="X32" s="1246"/>
      <c r="Y32" s="1246"/>
      <c r="Z32" s="1246"/>
      <c r="AA32" s="1246"/>
      <c r="AB32" s="1246"/>
      <c r="AC32" s="162"/>
      <c r="AD32" s="1210">
        <v>17</v>
      </c>
      <c r="AE32" s="1211"/>
      <c r="AF32" s="1228"/>
      <c r="AG32" s="1417">
        <f>保険料計算シート!F12</f>
        <v>0</v>
      </c>
      <c r="AH32" s="1417"/>
      <c r="AI32" s="1417"/>
      <c r="AJ32" s="1417"/>
      <c r="AK32" s="1417"/>
      <c r="AL32" s="1417"/>
      <c r="AM32" s="1417"/>
      <c r="AN32" s="163"/>
      <c r="AO32" s="163"/>
      <c r="AP32" s="585"/>
      <c r="AQ32" s="1216"/>
      <c r="AR32" s="583"/>
      <c r="AS32" s="1235" t="str">
        <f>IF(OR($L$2=0,AG32=0),"",((設定シート!N47/1000-設定シート!$I$72/1000)*(100+$L$2)/100+設定シート!$I$72/1000)*1000)</f>
        <v/>
      </c>
      <c r="AT32" s="1236"/>
      <c r="AU32" s="1237"/>
      <c r="AV32" s="1429">
        <f>IF(AS32="",ROUNDDOWN(AG32*設定シート!N47,0),ROUNDDOWN(AG32*AS32,0))</f>
        <v>0</v>
      </c>
      <c r="AW32" s="1417"/>
      <c r="AX32" s="1417"/>
      <c r="AY32" s="1417"/>
      <c r="AZ32" s="1417"/>
      <c r="BA32" s="1417"/>
      <c r="BB32" s="1417"/>
      <c r="BC32" s="1417"/>
      <c r="BD32" s="1417"/>
      <c r="BE32" s="375"/>
      <c r="BF32" s="1207"/>
      <c r="BG32" s="1208"/>
      <c r="BH32" s="1208"/>
      <c r="BI32" s="1208"/>
      <c r="BJ32" s="1208"/>
      <c r="BK32" s="461"/>
      <c r="BL32" s="461"/>
      <c r="BM32" s="461"/>
      <c r="BN32" s="462"/>
      <c r="BO32" s="444"/>
    </row>
    <row r="33" spans="2:67" s="136" customFormat="1" ht="10.5" customHeight="1">
      <c r="B33" s="1232"/>
      <c r="C33" s="1219"/>
      <c r="D33" s="1331"/>
      <c r="E33" s="1332"/>
      <c r="F33" s="1332"/>
      <c r="G33" s="1332"/>
      <c r="H33" s="1332"/>
      <c r="I33" s="1332"/>
      <c r="J33" s="1332"/>
      <c r="K33" s="1332"/>
      <c r="L33" s="1333"/>
      <c r="M33" s="1283"/>
      <c r="N33" s="1284"/>
      <c r="O33" s="1284"/>
      <c r="P33" s="1284"/>
      <c r="Q33" s="1284"/>
      <c r="R33" s="1284"/>
      <c r="S33" s="1285"/>
      <c r="T33" s="1278">
        <f>保険料計算シート!C12</f>
        <v>0</v>
      </c>
      <c r="U33" s="1279"/>
      <c r="V33" s="1279"/>
      <c r="W33" s="1279"/>
      <c r="X33" s="1279"/>
      <c r="Y33" s="1279"/>
      <c r="Z33" s="1279"/>
      <c r="AA33" s="1279"/>
      <c r="AB33" s="1279"/>
      <c r="AC33" s="155"/>
      <c r="AD33" s="1212"/>
      <c r="AE33" s="1213"/>
      <c r="AF33" s="1229"/>
      <c r="AG33" s="1418"/>
      <c r="AH33" s="1418"/>
      <c r="AI33" s="1418"/>
      <c r="AJ33" s="1418"/>
      <c r="AK33" s="1418"/>
      <c r="AL33" s="1418"/>
      <c r="AM33" s="1418"/>
      <c r="AN33" s="1220"/>
      <c r="AO33" s="1221"/>
      <c r="AP33" s="1217"/>
      <c r="AQ33" s="1218"/>
      <c r="AR33" s="1219"/>
      <c r="AS33" s="1238"/>
      <c r="AT33" s="1239"/>
      <c r="AU33" s="1240"/>
      <c r="AV33" s="1430"/>
      <c r="AW33" s="1418"/>
      <c r="AX33" s="1418"/>
      <c r="AY33" s="1418"/>
      <c r="AZ33" s="1418"/>
      <c r="BA33" s="1418"/>
      <c r="BB33" s="1418"/>
      <c r="BC33" s="1418"/>
      <c r="BD33" s="1418"/>
      <c r="BE33" s="158"/>
      <c r="BF33" s="1170" t="s">
        <v>339</v>
      </c>
      <c r="BG33" s="1171"/>
      <c r="BH33" s="1171"/>
      <c r="BI33" s="1171"/>
      <c r="BJ33" s="1171"/>
      <c r="BK33" s="1171"/>
      <c r="BL33" s="1171"/>
      <c r="BM33" s="1171"/>
      <c r="BN33" s="1172"/>
      <c r="BO33" s="445"/>
    </row>
    <row r="34" spans="2:67" s="136" customFormat="1" ht="7.5" customHeight="1">
      <c r="B34" s="1230">
        <v>34</v>
      </c>
      <c r="C34" s="1215"/>
      <c r="D34" s="1347" t="s">
        <v>93</v>
      </c>
      <c r="E34" s="1348"/>
      <c r="F34" s="1348"/>
      <c r="G34" s="1348"/>
      <c r="H34" s="1348"/>
      <c r="I34" s="1348"/>
      <c r="J34" s="1348"/>
      <c r="K34" s="1348"/>
      <c r="L34" s="1349"/>
      <c r="M34" s="1247" t="str">
        <f>設定シート!$E$14&amp;CHAR(10)&amp;"以前のもの"</f>
        <v>平成27年3月31日
以前のもの</v>
      </c>
      <c r="N34" s="1248"/>
      <c r="O34" s="1248"/>
      <c r="P34" s="1248"/>
      <c r="Q34" s="1248"/>
      <c r="R34" s="1248"/>
      <c r="S34" s="1249"/>
      <c r="T34" s="1245">
        <f>保険料計算シート!D13</f>
        <v>0</v>
      </c>
      <c r="U34" s="1246"/>
      <c r="V34" s="1246"/>
      <c r="W34" s="1246"/>
      <c r="X34" s="1246"/>
      <c r="Y34" s="1246"/>
      <c r="Z34" s="1246"/>
      <c r="AA34" s="1246"/>
      <c r="AB34" s="1246"/>
      <c r="AC34" s="1335"/>
      <c r="AD34" s="1210">
        <v>23</v>
      </c>
      <c r="AE34" s="1215"/>
      <c r="AF34" s="1228"/>
      <c r="AG34" s="1417">
        <f>保険料計算シート!F13</f>
        <v>0</v>
      </c>
      <c r="AH34" s="1417"/>
      <c r="AI34" s="1417"/>
      <c r="AJ34" s="1417"/>
      <c r="AK34" s="1417"/>
      <c r="AL34" s="1417"/>
      <c r="AM34" s="1417"/>
      <c r="AN34" s="1334"/>
      <c r="AO34" s="1335"/>
      <c r="AP34" s="1210">
        <v>17</v>
      </c>
      <c r="AQ34" s="1214"/>
      <c r="AR34" s="1215"/>
      <c r="AS34" s="1235" t="str">
        <f>IF(OR($L$2=0,AG34=0),"",((設定シート!J48/1000-設定シート!$E$72/1000)*(100+$L$2)/100+設定シート!$E$72/1000)*1000)</f>
        <v/>
      </c>
      <c r="AT34" s="1236"/>
      <c r="AU34" s="1237"/>
      <c r="AV34" s="1429">
        <f>IF(AS34="",ROUNDDOWN(AG34*設定シート!J48,0),ROUNDDOWN(AG34*AS34,0))</f>
        <v>0</v>
      </c>
      <c r="AW34" s="1417"/>
      <c r="AX34" s="1417"/>
      <c r="AY34" s="1417"/>
      <c r="AZ34" s="1417"/>
      <c r="BA34" s="1417"/>
      <c r="BB34" s="1417"/>
      <c r="BC34" s="1417"/>
      <c r="BD34" s="1417"/>
      <c r="BE34" s="1346"/>
      <c r="BF34" s="1173"/>
      <c r="BG34" s="1174"/>
      <c r="BH34" s="1174"/>
      <c r="BI34" s="1174"/>
      <c r="BJ34" s="1174"/>
      <c r="BK34" s="1174"/>
      <c r="BL34" s="1174"/>
      <c r="BM34" s="1174"/>
      <c r="BN34" s="1175"/>
      <c r="BO34" s="443"/>
    </row>
    <row r="35" spans="2:67" s="136" customFormat="1" ht="10.5" customHeight="1">
      <c r="B35" s="1231"/>
      <c r="C35" s="583"/>
      <c r="D35" s="1350"/>
      <c r="E35" s="1351"/>
      <c r="F35" s="1351"/>
      <c r="G35" s="1351"/>
      <c r="H35" s="1351"/>
      <c r="I35" s="1351"/>
      <c r="J35" s="1351"/>
      <c r="K35" s="1351"/>
      <c r="L35" s="1352"/>
      <c r="M35" s="1250"/>
      <c r="N35" s="1251"/>
      <c r="O35" s="1251"/>
      <c r="P35" s="1251"/>
      <c r="Q35" s="1251"/>
      <c r="R35" s="1251"/>
      <c r="S35" s="1252"/>
      <c r="T35" s="1278">
        <f>保険料計算シート!C13</f>
        <v>0</v>
      </c>
      <c r="U35" s="1279"/>
      <c r="V35" s="1279"/>
      <c r="W35" s="1279"/>
      <c r="X35" s="1279"/>
      <c r="Y35" s="1279"/>
      <c r="Z35" s="1279"/>
      <c r="AA35" s="1279"/>
      <c r="AB35" s="1279"/>
      <c r="AC35" s="1337"/>
      <c r="AD35" s="1217"/>
      <c r="AE35" s="1219"/>
      <c r="AF35" s="1229"/>
      <c r="AG35" s="1418"/>
      <c r="AH35" s="1418"/>
      <c r="AI35" s="1418"/>
      <c r="AJ35" s="1418"/>
      <c r="AK35" s="1418"/>
      <c r="AL35" s="1418"/>
      <c r="AM35" s="1418"/>
      <c r="AN35" s="1336"/>
      <c r="AO35" s="1337"/>
      <c r="AP35" s="1217"/>
      <c r="AQ35" s="1218"/>
      <c r="AR35" s="1219"/>
      <c r="AS35" s="1238"/>
      <c r="AT35" s="1239"/>
      <c r="AU35" s="1240"/>
      <c r="AV35" s="1430"/>
      <c r="AW35" s="1418"/>
      <c r="AX35" s="1418"/>
      <c r="AY35" s="1418"/>
      <c r="AZ35" s="1418"/>
      <c r="BA35" s="1418"/>
      <c r="BB35" s="1418"/>
      <c r="BC35" s="1418"/>
      <c r="BD35" s="1418"/>
      <c r="BE35" s="1234"/>
      <c r="BF35" s="1176" t="s">
        <v>343</v>
      </c>
      <c r="BG35" s="1162"/>
      <c r="BH35" s="1162"/>
      <c r="BI35" s="1162"/>
      <c r="BJ35" s="1162"/>
      <c r="BK35" s="1162"/>
      <c r="BL35" s="1162"/>
      <c r="BM35" s="1162"/>
      <c r="BN35" s="1163"/>
      <c r="BO35" s="444"/>
    </row>
    <row r="36" spans="2:67" s="136" customFormat="1" ht="7.5" customHeight="1">
      <c r="B36" s="1231"/>
      <c r="C36" s="583"/>
      <c r="D36" s="1350"/>
      <c r="E36" s="1351"/>
      <c r="F36" s="1351"/>
      <c r="G36" s="1351"/>
      <c r="H36" s="1351"/>
      <c r="I36" s="1351"/>
      <c r="J36" s="1351"/>
      <c r="K36" s="1351"/>
      <c r="L36" s="1352"/>
      <c r="M36" s="1280" t="str">
        <f>設定シート!$G$14&amp;CHAR(10)&amp;"以前のもの"</f>
        <v>平成30年3月31日
以前のもの</v>
      </c>
      <c r="N36" s="1281"/>
      <c r="O36" s="1281"/>
      <c r="P36" s="1281"/>
      <c r="Q36" s="1281"/>
      <c r="R36" s="1281"/>
      <c r="S36" s="1282"/>
      <c r="T36" s="1245">
        <f>保険料計算シート!D14</f>
        <v>0</v>
      </c>
      <c r="U36" s="1246"/>
      <c r="V36" s="1246"/>
      <c r="W36" s="1246"/>
      <c r="X36" s="1246"/>
      <c r="Y36" s="1246"/>
      <c r="Z36" s="1246"/>
      <c r="AA36" s="1246"/>
      <c r="AB36" s="1246"/>
      <c r="AC36" s="159"/>
      <c r="AD36" s="1210">
        <v>25</v>
      </c>
      <c r="AE36" s="1215"/>
      <c r="AF36" s="1228"/>
      <c r="AG36" s="1417">
        <f>保険料計算シート!F14</f>
        <v>0</v>
      </c>
      <c r="AH36" s="1417"/>
      <c r="AI36" s="1417"/>
      <c r="AJ36" s="1417"/>
      <c r="AK36" s="1417"/>
      <c r="AL36" s="1417"/>
      <c r="AM36" s="1417"/>
      <c r="AN36" s="160"/>
      <c r="AO36" s="159"/>
      <c r="AP36" s="1210">
        <v>9.5</v>
      </c>
      <c r="AQ36" s="1214"/>
      <c r="AR36" s="1215"/>
      <c r="AS36" s="1235" t="str">
        <f>IF(OR($L$2=0,AG36=0),"",((設定シート!L48/1000-設定シート!$G$72/1000)*(100+$L$2)/100+設定シート!$G$72/1000)*1000)</f>
        <v/>
      </c>
      <c r="AT36" s="1236"/>
      <c r="AU36" s="1237"/>
      <c r="AV36" s="1429">
        <f>IF(AS36="",ROUNDDOWN(AG36*設定シート!L48,0),ROUNDDOWN(AG36*AS36,0))</f>
        <v>0</v>
      </c>
      <c r="AW36" s="1417"/>
      <c r="AX36" s="1417"/>
      <c r="AY36" s="1417"/>
      <c r="AZ36" s="1417"/>
      <c r="BA36" s="1417"/>
      <c r="BB36" s="1417"/>
      <c r="BC36" s="1417"/>
      <c r="BD36" s="1417"/>
      <c r="BE36" s="1233"/>
      <c r="BF36" s="1164"/>
      <c r="BG36" s="1177"/>
      <c r="BH36" s="1177"/>
      <c r="BI36" s="1177"/>
      <c r="BJ36" s="1177"/>
      <c r="BK36" s="1177"/>
      <c r="BL36" s="1177"/>
      <c r="BM36" s="1177"/>
      <c r="BN36" s="1166"/>
      <c r="BO36" s="444"/>
    </row>
    <row r="37" spans="2:67" s="136" customFormat="1" ht="10.5" customHeight="1">
      <c r="B37" s="1231"/>
      <c r="C37" s="583"/>
      <c r="D37" s="1350"/>
      <c r="E37" s="1351"/>
      <c r="F37" s="1351"/>
      <c r="G37" s="1351"/>
      <c r="H37" s="1351"/>
      <c r="I37" s="1351"/>
      <c r="J37" s="1351"/>
      <c r="K37" s="1351"/>
      <c r="L37" s="1352"/>
      <c r="M37" s="1283"/>
      <c r="N37" s="1284"/>
      <c r="O37" s="1284"/>
      <c r="P37" s="1284"/>
      <c r="Q37" s="1284"/>
      <c r="R37" s="1284"/>
      <c r="S37" s="1285"/>
      <c r="T37" s="1278">
        <f>保険料計算シート!C14</f>
        <v>0</v>
      </c>
      <c r="U37" s="1279"/>
      <c r="V37" s="1279"/>
      <c r="W37" s="1279"/>
      <c r="X37" s="1279"/>
      <c r="Y37" s="1279"/>
      <c r="Z37" s="1279"/>
      <c r="AA37" s="1279"/>
      <c r="AB37" s="1279"/>
      <c r="AC37" s="161"/>
      <c r="AD37" s="1217"/>
      <c r="AE37" s="1219"/>
      <c r="AF37" s="1229"/>
      <c r="AG37" s="1418"/>
      <c r="AH37" s="1418"/>
      <c r="AI37" s="1418"/>
      <c r="AJ37" s="1418"/>
      <c r="AK37" s="1418"/>
      <c r="AL37" s="1418"/>
      <c r="AM37" s="1418"/>
      <c r="AN37" s="1220"/>
      <c r="AO37" s="1221"/>
      <c r="AP37" s="1217"/>
      <c r="AQ37" s="1218"/>
      <c r="AR37" s="1219"/>
      <c r="AS37" s="1238"/>
      <c r="AT37" s="1239"/>
      <c r="AU37" s="1240"/>
      <c r="AV37" s="1430"/>
      <c r="AW37" s="1418"/>
      <c r="AX37" s="1418"/>
      <c r="AY37" s="1418"/>
      <c r="AZ37" s="1418"/>
      <c r="BA37" s="1418"/>
      <c r="BB37" s="1418"/>
      <c r="BC37" s="1418"/>
      <c r="BD37" s="1418"/>
      <c r="BE37" s="1234"/>
      <c r="BF37" s="1164"/>
      <c r="BG37" s="1177"/>
      <c r="BH37" s="1177"/>
      <c r="BI37" s="1177"/>
      <c r="BJ37" s="1177"/>
      <c r="BK37" s="1177"/>
      <c r="BL37" s="1177"/>
      <c r="BM37" s="1177"/>
      <c r="BN37" s="1166"/>
      <c r="BO37" s="444"/>
    </row>
    <row r="38" spans="2:67" s="136" customFormat="1" ht="7.5" customHeight="1">
      <c r="B38" s="1231"/>
      <c r="C38" s="583"/>
      <c r="D38" s="1350"/>
      <c r="E38" s="1351"/>
      <c r="F38" s="1351"/>
      <c r="G38" s="1351"/>
      <c r="H38" s="1351"/>
      <c r="I38" s="1351"/>
      <c r="J38" s="1351"/>
      <c r="K38" s="1351"/>
      <c r="L38" s="1352"/>
      <c r="M38" s="1280" t="str">
        <f>設定シート!$I$14&amp;CHAR(10)&amp;"以降のもの"</f>
        <v>平成30年4月1日
以降のもの</v>
      </c>
      <c r="N38" s="1281"/>
      <c r="O38" s="1281"/>
      <c r="P38" s="1281"/>
      <c r="Q38" s="1281"/>
      <c r="R38" s="1281"/>
      <c r="S38" s="1282"/>
      <c r="T38" s="1245">
        <f>保険料計算シート!D15</f>
        <v>0</v>
      </c>
      <c r="U38" s="1246"/>
      <c r="V38" s="1246"/>
      <c r="W38" s="1246"/>
      <c r="X38" s="1246"/>
      <c r="Y38" s="1246"/>
      <c r="Z38" s="1246"/>
      <c r="AA38" s="1246"/>
      <c r="AB38" s="1246"/>
      <c r="AC38" s="162"/>
      <c r="AD38" s="1210">
        <v>24</v>
      </c>
      <c r="AE38" s="1215"/>
      <c r="AF38" s="1228"/>
      <c r="AG38" s="1417">
        <f>保険料計算シート!F15</f>
        <v>0</v>
      </c>
      <c r="AH38" s="1417"/>
      <c r="AI38" s="1417"/>
      <c r="AJ38" s="1417"/>
      <c r="AK38" s="1417"/>
      <c r="AL38" s="1417"/>
      <c r="AM38" s="1417"/>
      <c r="AN38" s="163"/>
      <c r="AO38" s="163"/>
      <c r="AP38" s="1210">
        <v>9</v>
      </c>
      <c r="AQ38" s="1214"/>
      <c r="AR38" s="1215"/>
      <c r="AS38" s="1235" t="str">
        <f>IF(OR($L$2=0,AG38=0),"",((設定シート!N48/1000-設定シート!$I$72/1000)*(100+$L$2)/100+設定シート!$I$72/1000)*1000)</f>
        <v/>
      </c>
      <c r="AT38" s="1236"/>
      <c r="AU38" s="1237"/>
      <c r="AV38" s="1429">
        <f>IF(AS38="",ROUNDDOWN(AG38*設定シート!N48,0),ROUNDDOWN(AG38*AS38,0))</f>
        <v>0</v>
      </c>
      <c r="AW38" s="1417"/>
      <c r="AX38" s="1417"/>
      <c r="AY38" s="1417"/>
      <c r="AZ38" s="1417"/>
      <c r="BA38" s="1417"/>
      <c r="BB38" s="1417"/>
      <c r="BC38" s="1417"/>
      <c r="BD38" s="1417"/>
      <c r="BE38" s="375"/>
      <c r="BF38" s="1178"/>
      <c r="BG38" s="1179"/>
      <c r="BH38" s="1179"/>
      <c r="BI38" s="1179"/>
      <c r="BJ38" s="1179"/>
      <c r="BK38" s="1179"/>
      <c r="BL38" s="1179"/>
      <c r="BM38" s="1179"/>
      <c r="BN38" s="1180"/>
      <c r="BO38" s="444"/>
    </row>
    <row r="39" spans="2:67" s="136" customFormat="1" ht="10.5" customHeight="1">
      <c r="B39" s="1232"/>
      <c r="C39" s="1219"/>
      <c r="D39" s="1376"/>
      <c r="E39" s="1377"/>
      <c r="F39" s="1377"/>
      <c r="G39" s="1377"/>
      <c r="H39" s="1377"/>
      <c r="I39" s="1377"/>
      <c r="J39" s="1377"/>
      <c r="K39" s="1377"/>
      <c r="L39" s="1378"/>
      <c r="M39" s="1283"/>
      <c r="N39" s="1284"/>
      <c r="O39" s="1284"/>
      <c r="P39" s="1284"/>
      <c r="Q39" s="1284"/>
      <c r="R39" s="1284"/>
      <c r="S39" s="1285"/>
      <c r="T39" s="1278">
        <f>保険料計算シート!C15</f>
        <v>0</v>
      </c>
      <c r="U39" s="1279"/>
      <c r="V39" s="1279"/>
      <c r="W39" s="1279"/>
      <c r="X39" s="1279"/>
      <c r="Y39" s="1279"/>
      <c r="Z39" s="1279"/>
      <c r="AA39" s="1279"/>
      <c r="AB39" s="1279"/>
      <c r="AC39" s="155"/>
      <c r="AD39" s="1217"/>
      <c r="AE39" s="1219"/>
      <c r="AF39" s="1229"/>
      <c r="AG39" s="1418"/>
      <c r="AH39" s="1418"/>
      <c r="AI39" s="1418"/>
      <c r="AJ39" s="1418"/>
      <c r="AK39" s="1418"/>
      <c r="AL39" s="1418"/>
      <c r="AM39" s="1418"/>
      <c r="AN39" s="1220"/>
      <c r="AO39" s="1221"/>
      <c r="AP39" s="1217"/>
      <c r="AQ39" s="1218"/>
      <c r="AR39" s="1219"/>
      <c r="AS39" s="1238"/>
      <c r="AT39" s="1239"/>
      <c r="AU39" s="1240"/>
      <c r="AV39" s="1430"/>
      <c r="AW39" s="1418"/>
      <c r="AX39" s="1418"/>
      <c r="AY39" s="1418"/>
      <c r="AZ39" s="1418"/>
      <c r="BA39" s="1418"/>
      <c r="BB39" s="1418"/>
      <c r="BC39" s="1418"/>
      <c r="BD39" s="1418"/>
      <c r="BE39" s="158"/>
      <c r="BF39" s="460"/>
      <c r="BG39" s="445"/>
      <c r="BH39" s="445"/>
      <c r="BI39" s="445"/>
      <c r="BJ39" s="445"/>
      <c r="BK39" s="445"/>
      <c r="BL39" s="445"/>
      <c r="BM39" s="445"/>
      <c r="BN39" s="445"/>
      <c r="BO39" s="445"/>
    </row>
    <row r="40" spans="2:67" s="136" customFormat="1" ht="7.5" customHeight="1">
      <c r="B40" s="1230">
        <v>35</v>
      </c>
      <c r="C40" s="1215"/>
      <c r="D40" s="1325" t="s">
        <v>101</v>
      </c>
      <c r="E40" s="1326"/>
      <c r="F40" s="1326"/>
      <c r="G40" s="1326"/>
      <c r="H40" s="1326"/>
      <c r="I40" s="1326"/>
      <c r="J40" s="1326"/>
      <c r="K40" s="1326"/>
      <c r="L40" s="1327"/>
      <c r="M40" s="1247" t="str">
        <f>設定シート!$E$14&amp;CHAR(10)&amp;"以前のもの"</f>
        <v>平成27年3月31日
以前のもの</v>
      </c>
      <c r="N40" s="1248"/>
      <c r="O40" s="1248"/>
      <c r="P40" s="1248"/>
      <c r="Q40" s="1248"/>
      <c r="R40" s="1248"/>
      <c r="S40" s="1249"/>
      <c r="T40" s="1245">
        <f>保険料計算シート!D16</f>
        <v>0</v>
      </c>
      <c r="U40" s="1246"/>
      <c r="V40" s="1246"/>
      <c r="W40" s="1246"/>
      <c r="X40" s="1246"/>
      <c r="Y40" s="1246"/>
      <c r="Z40" s="1246"/>
      <c r="AA40" s="1246"/>
      <c r="AB40" s="1246"/>
      <c r="AC40" s="1335"/>
      <c r="AD40" s="1210">
        <v>21</v>
      </c>
      <c r="AE40" s="1211"/>
      <c r="AF40" s="1228"/>
      <c r="AG40" s="1417">
        <f>保険料計算シート!F16</f>
        <v>0</v>
      </c>
      <c r="AH40" s="1417"/>
      <c r="AI40" s="1417"/>
      <c r="AJ40" s="1417"/>
      <c r="AK40" s="1417"/>
      <c r="AL40" s="1417"/>
      <c r="AM40" s="1417"/>
      <c r="AN40" s="1334"/>
      <c r="AO40" s="1335"/>
      <c r="AP40" s="1210">
        <v>13</v>
      </c>
      <c r="AQ40" s="1191"/>
      <c r="AR40" s="1211"/>
      <c r="AS40" s="1235" t="str">
        <f>IF(OR($L$2=0,AG40=0),"",((設定シート!J49/1000-設定シート!$E$72/1000)*(100+$L$2)/100+設定シート!$E$72/1000)*1000)</f>
        <v/>
      </c>
      <c r="AT40" s="1236"/>
      <c r="AU40" s="1237"/>
      <c r="AV40" s="1429">
        <f>IF(AS40="",ROUNDDOWN(AG40*設定シート!J49,0),ROUNDDOWN(AG40*AS40,0))</f>
        <v>0</v>
      </c>
      <c r="AW40" s="1417"/>
      <c r="AX40" s="1417"/>
      <c r="AY40" s="1417"/>
      <c r="AZ40" s="1417"/>
      <c r="BA40" s="1417"/>
      <c r="BB40" s="1417"/>
      <c r="BC40" s="1417"/>
      <c r="BD40" s="1417"/>
      <c r="BE40" s="1346"/>
      <c r="BF40" s="443"/>
      <c r="BG40" s="443"/>
      <c r="BH40" s="443"/>
      <c r="BI40" s="443"/>
      <c r="BJ40" s="443"/>
      <c r="BK40" s="443"/>
      <c r="BL40" s="443"/>
      <c r="BM40" s="443"/>
      <c r="BN40" s="443"/>
      <c r="BO40" s="443"/>
    </row>
    <row r="41" spans="2:67" s="136" customFormat="1" ht="10.5" customHeight="1">
      <c r="B41" s="1231"/>
      <c r="C41" s="583"/>
      <c r="D41" s="1328"/>
      <c r="E41" s="1329"/>
      <c r="F41" s="1329"/>
      <c r="G41" s="1329"/>
      <c r="H41" s="1329"/>
      <c r="I41" s="1329"/>
      <c r="J41" s="1329"/>
      <c r="K41" s="1329"/>
      <c r="L41" s="1330"/>
      <c r="M41" s="1250"/>
      <c r="N41" s="1251"/>
      <c r="O41" s="1251"/>
      <c r="P41" s="1251"/>
      <c r="Q41" s="1251"/>
      <c r="R41" s="1251"/>
      <c r="S41" s="1252"/>
      <c r="T41" s="1278">
        <f>保険料計算シート!C16</f>
        <v>0</v>
      </c>
      <c r="U41" s="1279"/>
      <c r="V41" s="1279"/>
      <c r="W41" s="1279"/>
      <c r="X41" s="1279"/>
      <c r="Y41" s="1279"/>
      <c r="Z41" s="1279"/>
      <c r="AA41" s="1279"/>
      <c r="AB41" s="1279"/>
      <c r="AC41" s="1337"/>
      <c r="AD41" s="1212"/>
      <c r="AE41" s="1213"/>
      <c r="AF41" s="1229"/>
      <c r="AG41" s="1418"/>
      <c r="AH41" s="1418"/>
      <c r="AI41" s="1418"/>
      <c r="AJ41" s="1418"/>
      <c r="AK41" s="1418"/>
      <c r="AL41" s="1418"/>
      <c r="AM41" s="1418"/>
      <c r="AN41" s="1336"/>
      <c r="AO41" s="1337"/>
      <c r="AP41" s="1212"/>
      <c r="AQ41" s="1197"/>
      <c r="AR41" s="1213"/>
      <c r="AS41" s="1238"/>
      <c r="AT41" s="1239"/>
      <c r="AU41" s="1240"/>
      <c r="AV41" s="1430"/>
      <c r="AW41" s="1418"/>
      <c r="AX41" s="1418"/>
      <c r="AY41" s="1418"/>
      <c r="AZ41" s="1418"/>
      <c r="BA41" s="1418"/>
      <c r="BB41" s="1418"/>
      <c r="BC41" s="1418"/>
      <c r="BD41" s="1418"/>
      <c r="BE41" s="1234"/>
      <c r="BF41" s="444"/>
      <c r="BG41" s="444"/>
      <c r="BH41" s="444"/>
      <c r="BI41" s="444"/>
      <c r="BJ41" s="444"/>
      <c r="BK41" s="444"/>
      <c r="BL41" s="444"/>
      <c r="BM41" s="444"/>
      <c r="BN41" s="444"/>
      <c r="BO41" s="444"/>
    </row>
    <row r="42" spans="2:67" s="136" customFormat="1" ht="7.5" customHeight="1">
      <c r="B42" s="1231"/>
      <c r="C42" s="583"/>
      <c r="D42" s="1328"/>
      <c r="E42" s="1329"/>
      <c r="F42" s="1329"/>
      <c r="G42" s="1329"/>
      <c r="H42" s="1329"/>
      <c r="I42" s="1329"/>
      <c r="J42" s="1329"/>
      <c r="K42" s="1329"/>
      <c r="L42" s="1330"/>
      <c r="M42" s="1280" t="str">
        <f>設定シート!$G$14&amp;CHAR(10)&amp;"以前のもの"</f>
        <v>平成30年3月31日
以前のもの</v>
      </c>
      <c r="N42" s="1281"/>
      <c r="O42" s="1281"/>
      <c r="P42" s="1281"/>
      <c r="Q42" s="1281"/>
      <c r="R42" s="1281"/>
      <c r="S42" s="1282"/>
      <c r="T42" s="1245">
        <f>保険料計算シート!D17</f>
        <v>0</v>
      </c>
      <c r="U42" s="1246"/>
      <c r="V42" s="1246"/>
      <c r="W42" s="1246"/>
      <c r="X42" s="1246"/>
      <c r="Y42" s="1246"/>
      <c r="Z42" s="1246"/>
      <c r="AA42" s="1246"/>
      <c r="AB42" s="1246"/>
      <c r="AC42" s="159"/>
      <c r="AD42" s="1210">
        <v>23</v>
      </c>
      <c r="AE42" s="1215"/>
      <c r="AF42" s="1228"/>
      <c r="AG42" s="1417">
        <f>保険料計算シート!F17</f>
        <v>0</v>
      </c>
      <c r="AH42" s="1417"/>
      <c r="AI42" s="1417"/>
      <c r="AJ42" s="1417"/>
      <c r="AK42" s="1417"/>
      <c r="AL42" s="1417"/>
      <c r="AM42" s="1417"/>
      <c r="AN42" s="160"/>
      <c r="AO42" s="159"/>
      <c r="AP42" s="1210">
        <v>11</v>
      </c>
      <c r="AQ42" s="1214"/>
      <c r="AR42" s="1215"/>
      <c r="AS42" s="1235" t="str">
        <f>IF(OR($L$2=0,AG42=0),"",((設定シート!L49/1000-設定シート!$G$72/1000)*(100+$L$2)/100+設定シート!$G$72/1000)*1000)</f>
        <v/>
      </c>
      <c r="AT42" s="1236"/>
      <c r="AU42" s="1237"/>
      <c r="AV42" s="1429">
        <f>IF(AS42="",ROUNDDOWN(AG42*設定シート!L49,0),ROUNDDOWN(AG42*AS42,0))</f>
        <v>0</v>
      </c>
      <c r="AW42" s="1417"/>
      <c r="AX42" s="1417"/>
      <c r="AY42" s="1417"/>
      <c r="AZ42" s="1417"/>
      <c r="BA42" s="1417"/>
      <c r="BB42" s="1417"/>
      <c r="BC42" s="1417"/>
      <c r="BD42" s="1417"/>
      <c r="BE42" s="1233"/>
      <c r="BF42" s="444"/>
      <c r="BG42" s="444"/>
      <c r="BH42" s="444"/>
      <c r="BI42" s="444"/>
      <c r="BJ42" s="444"/>
      <c r="BK42" s="444"/>
      <c r="BL42" s="444"/>
      <c r="BM42" s="444"/>
      <c r="BN42" s="444"/>
      <c r="BO42" s="444"/>
    </row>
    <row r="43" spans="2:67" s="136" customFormat="1" ht="10.5" customHeight="1">
      <c r="B43" s="1231"/>
      <c r="C43" s="583"/>
      <c r="D43" s="1328"/>
      <c r="E43" s="1329"/>
      <c r="F43" s="1329"/>
      <c r="G43" s="1329"/>
      <c r="H43" s="1329"/>
      <c r="I43" s="1329"/>
      <c r="J43" s="1329"/>
      <c r="K43" s="1329"/>
      <c r="L43" s="1330"/>
      <c r="M43" s="1283"/>
      <c r="N43" s="1284"/>
      <c r="O43" s="1284"/>
      <c r="P43" s="1284"/>
      <c r="Q43" s="1284"/>
      <c r="R43" s="1284"/>
      <c r="S43" s="1285"/>
      <c r="T43" s="1278">
        <f>保険料計算シート!C17</f>
        <v>0</v>
      </c>
      <c r="U43" s="1279"/>
      <c r="V43" s="1279"/>
      <c r="W43" s="1279"/>
      <c r="X43" s="1279"/>
      <c r="Y43" s="1279"/>
      <c r="Z43" s="1279"/>
      <c r="AA43" s="1279"/>
      <c r="AB43" s="1279"/>
      <c r="AC43" s="161"/>
      <c r="AD43" s="585"/>
      <c r="AE43" s="583"/>
      <c r="AF43" s="1229"/>
      <c r="AG43" s="1418"/>
      <c r="AH43" s="1418"/>
      <c r="AI43" s="1418"/>
      <c r="AJ43" s="1418"/>
      <c r="AK43" s="1418"/>
      <c r="AL43" s="1418"/>
      <c r="AM43" s="1418"/>
      <c r="AN43" s="1220"/>
      <c r="AO43" s="1221"/>
      <c r="AP43" s="1217"/>
      <c r="AQ43" s="1218"/>
      <c r="AR43" s="1219"/>
      <c r="AS43" s="1238"/>
      <c r="AT43" s="1239"/>
      <c r="AU43" s="1240"/>
      <c r="AV43" s="1430"/>
      <c r="AW43" s="1418"/>
      <c r="AX43" s="1418"/>
      <c r="AY43" s="1418"/>
      <c r="AZ43" s="1418"/>
      <c r="BA43" s="1418"/>
      <c r="BB43" s="1418"/>
      <c r="BC43" s="1418"/>
      <c r="BD43" s="1418"/>
      <c r="BE43" s="1234"/>
      <c r="BF43" s="444"/>
      <c r="BG43" s="444"/>
      <c r="BH43" s="444"/>
      <c r="BI43" s="444"/>
      <c r="BJ43" s="444"/>
      <c r="BK43" s="444"/>
      <c r="BL43" s="444"/>
      <c r="BM43" s="444"/>
      <c r="BN43" s="444"/>
      <c r="BO43" s="444"/>
    </row>
    <row r="44" spans="2:67" s="136" customFormat="1" ht="7.5" customHeight="1">
      <c r="B44" s="1231"/>
      <c r="C44" s="583"/>
      <c r="D44" s="1328"/>
      <c r="E44" s="1329"/>
      <c r="F44" s="1329"/>
      <c r="G44" s="1329"/>
      <c r="H44" s="1329"/>
      <c r="I44" s="1329"/>
      <c r="J44" s="1329"/>
      <c r="K44" s="1329"/>
      <c r="L44" s="1330"/>
      <c r="M44" s="1280" t="str">
        <f>設定シート!$I$14&amp;CHAR(10)&amp;"以降のもの"</f>
        <v>平成30年4月1日
以降のもの</v>
      </c>
      <c r="N44" s="1281"/>
      <c r="O44" s="1281"/>
      <c r="P44" s="1281"/>
      <c r="Q44" s="1281"/>
      <c r="R44" s="1281"/>
      <c r="S44" s="1282"/>
      <c r="T44" s="1245">
        <f>保険料計算シート!D18</f>
        <v>0</v>
      </c>
      <c r="U44" s="1246"/>
      <c r="V44" s="1246"/>
      <c r="W44" s="1246"/>
      <c r="X44" s="1246"/>
      <c r="Y44" s="1246"/>
      <c r="Z44" s="1246"/>
      <c r="AA44" s="1246"/>
      <c r="AB44" s="1246"/>
      <c r="AC44" s="162"/>
      <c r="AD44" s="585"/>
      <c r="AE44" s="583"/>
      <c r="AF44" s="1228"/>
      <c r="AG44" s="1417">
        <f>保険料計算シート!F18</f>
        <v>0</v>
      </c>
      <c r="AH44" s="1417"/>
      <c r="AI44" s="1417"/>
      <c r="AJ44" s="1417"/>
      <c r="AK44" s="1417"/>
      <c r="AL44" s="1417"/>
      <c r="AM44" s="1417"/>
      <c r="AN44" s="163"/>
      <c r="AO44" s="163"/>
      <c r="AP44" s="1210">
        <v>9.5</v>
      </c>
      <c r="AQ44" s="1214"/>
      <c r="AR44" s="1215"/>
      <c r="AS44" s="1235" t="str">
        <f>IF(OR($L$2=0,AG44=0),"",((設定シート!N49/1000-設定シート!$I$72/1000)*(100+$L$2)/100+設定シート!$I$72/1000)*1000)</f>
        <v/>
      </c>
      <c r="AT44" s="1236"/>
      <c r="AU44" s="1237"/>
      <c r="AV44" s="1429">
        <f>IF(AS44="",ROUNDDOWN(AG44*設定シート!N49,0),ROUNDDOWN(AG44*AS44,0))</f>
        <v>0</v>
      </c>
      <c r="AW44" s="1417"/>
      <c r="AX44" s="1417"/>
      <c r="AY44" s="1417"/>
      <c r="AZ44" s="1417"/>
      <c r="BA44" s="1417"/>
      <c r="BB44" s="1417"/>
      <c r="BC44" s="1417"/>
      <c r="BD44" s="1417"/>
      <c r="BE44" s="375"/>
      <c r="BF44" s="444"/>
      <c r="BG44" s="444"/>
      <c r="BH44" s="444"/>
      <c r="BI44" s="444"/>
      <c r="BJ44" s="444"/>
      <c r="BK44" s="444"/>
      <c r="BL44" s="444"/>
      <c r="BM44" s="444"/>
      <c r="BN44" s="444"/>
      <c r="BO44" s="444"/>
    </row>
    <row r="45" spans="2:67" s="136" customFormat="1" ht="10.5" customHeight="1">
      <c r="B45" s="1232"/>
      <c r="C45" s="1219"/>
      <c r="D45" s="1331"/>
      <c r="E45" s="1332"/>
      <c r="F45" s="1332"/>
      <c r="G45" s="1332"/>
      <c r="H45" s="1332"/>
      <c r="I45" s="1332"/>
      <c r="J45" s="1332"/>
      <c r="K45" s="1332"/>
      <c r="L45" s="1333"/>
      <c r="M45" s="1283"/>
      <c r="N45" s="1284"/>
      <c r="O45" s="1284"/>
      <c r="P45" s="1284"/>
      <c r="Q45" s="1284"/>
      <c r="R45" s="1284"/>
      <c r="S45" s="1285"/>
      <c r="T45" s="1278">
        <f>保険料計算シート!C18</f>
        <v>0</v>
      </c>
      <c r="U45" s="1279"/>
      <c r="V45" s="1279"/>
      <c r="W45" s="1279"/>
      <c r="X45" s="1279"/>
      <c r="Y45" s="1279"/>
      <c r="Z45" s="1279"/>
      <c r="AA45" s="1279"/>
      <c r="AB45" s="1279"/>
      <c r="AC45" s="155"/>
      <c r="AD45" s="1217"/>
      <c r="AE45" s="1219"/>
      <c r="AF45" s="1229"/>
      <c r="AG45" s="1418"/>
      <c r="AH45" s="1418"/>
      <c r="AI45" s="1418"/>
      <c r="AJ45" s="1418"/>
      <c r="AK45" s="1418"/>
      <c r="AL45" s="1418"/>
      <c r="AM45" s="1418"/>
      <c r="AN45" s="1220"/>
      <c r="AO45" s="1221"/>
      <c r="AP45" s="1217"/>
      <c r="AQ45" s="1218"/>
      <c r="AR45" s="1219"/>
      <c r="AS45" s="1238"/>
      <c r="AT45" s="1239"/>
      <c r="AU45" s="1240"/>
      <c r="AV45" s="1430"/>
      <c r="AW45" s="1418"/>
      <c r="AX45" s="1418"/>
      <c r="AY45" s="1418"/>
      <c r="AZ45" s="1418"/>
      <c r="BA45" s="1418"/>
      <c r="BB45" s="1418"/>
      <c r="BC45" s="1418"/>
      <c r="BD45" s="1418"/>
      <c r="BE45" s="158"/>
      <c r="BF45" s="445"/>
      <c r="BG45" s="445"/>
      <c r="BH45" s="445"/>
      <c r="BI45" s="445"/>
      <c r="BJ45" s="445"/>
      <c r="BK45" s="445"/>
      <c r="BL45" s="445"/>
      <c r="BM45" s="445"/>
      <c r="BN45" s="445"/>
      <c r="BO45" s="445"/>
    </row>
    <row r="46" spans="2:67" s="136" customFormat="1" ht="7.5" customHeight="1">
      <c r="B46" s="1230">
        <v>38</v>
      </c>
      <c r="C46" s="1215"/>
      <c r="D46" s="1347" t="s">
        <v>112</v>
      </c>
      <c r="E46" s="1348"/>
      <c r="F46" s="1348"/>
      <c r="G46" s="1348"/>
      <c r="H46" s="1348"/>
      <c r="I46" s="1348"/>
      <c r="J46" s="1348"/>
      <c r="K46" s="1348"/>
      <c r="L46" s="1349"/>
      <c r="M46" s="1247" t="str">
        <f>設定シート!$E$14&amp;CHAR(10)&amp;"以前のもの"</f>
        <v>平成27年3月31日
以前のもの</v>
      </c>
      <c r="N46" s="1248"/>
      <c r="O46" s="1248"/>
      <c r="P46" s="1248"/>
      <c r="Q46" s="1248"/>
      <c r="R46" s="1248"/>
      <c r="S46" s="1249"/>
      <c r="T46" s="1245">
        <f>保険料計算シート!D19</f>
        <v>0</v>
      </c>
      <c r="U46" s="1246"/>
      <c r="V46" s="1246"/>
      <c r="W46" s="1246"/>
      <c r="X46" s="1246"/>
      <c r="Y46" s="1246"/>
      <c r="Z46" s="1246"/>
      <c r="AA46" s="1246"/>
      <c r="AB46" s="1246"/>
      <c r="AC46" s="1335"/>
      <c r="AD46" s="1210">
        <v>22</v>
      </c>
      <c r="AE46" s="1215"/>
      <c r="AF46" s="1228"/>
      <c r="AG46" s="1417">
        <f>保険料計算シート!F19</f>
        <v>0</v>
      </c>
      <c r="AH46" s="1417"/>
      <c r="AI46" s="1417"/>
      <c r="AJ46" s="1417"/>
      <c r="AK46" s="1417"/>
      <c r="AL46" s="1417"/>
      <c r="AM46" s="1417"/>
      <c r="AN46" s="1334"/>
      <c r="AO46" s="1335"/>
      <c r="AP46" s="1210">
        <v>15</v>
      </c>
      <c r="AQ46" s="1214"/>
      <c r="AR46" s="1215"/>
      <c r="AS46" s="1235" t="str">
        <f>IF(OR($L$2=0,AG46=0),"",((設定シート!J50/1000-設定シート!$E$72/1000)*(100+$L$2)/100+設定シート!$E$72/1000)*1000)</f>
        <v/>
      </c>
      <c r="AT46" s="1236"/>
      <c r="AU46" s="1237"/>
      <c r="AV46" s="1429">
        <f>IF(AS46="",ROUNDDOWN(AG46*設定シート!J50,0),ROUNDDOWN(AG46*AS46,0))</f>
        <v>0</v>
      </c>
      <c r="AW46" s="1417"/>
      <c r="AX46" s="1417"/>
      <c r="AY46" s="1417"/>
      <c r="AZ46" s="1417"/>
      <c r="BA46" s="1417"/>
      <c r="BB46" s="1417"/>
      <c r="BC46" s="1417"/>
      <c r="BD46" s="1417"/>
      <c r="BE46" s="1346"/>
      <c r="BF46" s="443"/>
      <c r="BG46" s="443"/>
      <c r="BH46" s="443"/>
      <c r="BI46" s="443"/>
      <c r="BJ46" s="443"/>
      <c r="BK46" s="443"/>
      <c r="BL46" s="443"/>
      <c r="BM46" s="443"/>
      <c r="BN46" s="443"/>
      <c r="BO46" s="443"/>
    </row>
    <row r="47" spans="2:67" s="136" customFormat="1" ht="10.5" customHeight="1">
      <c r="B47" s="1231"/>
      <c r="C47" s="583"/>
      <c r="D47" s="1350"/>
      <c r="E47" s="1351"/>
      <c r="F47" s="1351"/>
      <c r="G47" s="1351"/>
      <c r="H47" s="1351"/>
      <c r="I47" s="1351"/>
      <c r="J47" s="1351"/>
      <c r="K47" s="1351"/>
      <c r="L47" s="1352"/>
      <c r="M47" s="1250"/>
      <c r="N47" s="1251"/>
      <c r="O47" s="1251"/>
      <c r="P47" s="1251"/>
      <c r="Q47" s="1251"/>
      <c r="R47" s="1251"/>
      <c r="S47" s="1252"/>
      <c r="T47" s="1278">
        <f>保険料計算シート!C19</f>
        <v>0</v>
      </c>
      <c r="U47" s="1279"/>
      <c r="V47" s="1279"/>
      <c r="W47" s="1279"/>
      <c r="X47" s="1279"/>
      <c r="Y47" s="1279"/>
      <c r="Z47" s="1279"/>
      <c r="AA47" s="1279"/>
      <c r="AB47" s="1279"/>
      <c r="AC47" s="1337"/>
      <c r="AD47" s="1217"/>
      <c r="AE47" s="1219"/>
      <c r="AF47" s="1229"/>
      <c r="AG47" s="1418"/>
      <c r="AH47" s="1418"/>
      <c r="AI47" s="1418"/>
      <c r="AJ47" s="1418"/>
      <c r="AK47" s="1418"/>
      <c r="AL47" s="1418"/>
      <c r="AM47" s="1418"/>
      <c r="AN47" s="1336"/>
      <c r="AO47" s="1337"/>
      <c r="AP47" s="585"/>
      <c r="AQ47" s="1216"/>
      <c r="AR47" s="583"/>
      <c r="AS47" s="1238"/>
      <c r="AT47" s="1239"/>
      <c r="AU47" s="1240"/>
      <c r="AV47" s="1430"/>
      <c r="AW47" s="1418"/>
      <c r="AX47" s="1418"/>
      <c r="AY47" s="1418"/>
      <c r="AZ47" s="1418"/>
      <c r="BA47" s="1418"/>
      <c r="BB47" s="1418"/>
      <c r="BC47" s="1418"/>
      <c r="BD47" s="1418"/>
      <c r="BE47" s="1234"/>
      <c r="BF47" s="444"/>
      <c r="BG47" s="444"/>
      <c r="BH47" s="444"/>
      <c r="BI47" s="444"/>
      <c r="BJ47" s="444"/>
      <c r="BK47" s="444"/>
      <c r="BL47" s="444"/>
      <c r="BM47" s="444"/>
      <c r="BN47" s="444"/>
      <c r="BO47" s="444"/>
    </row>
    <row r="48" spans="2:67" s="136" customFormat="1" ht="7.5" customHeight="1">
      <c r="B48" s="1231"/>
      <c r="C48" s="583"/>
      <c r="D48" s="1350"/>
      <c r="E48" s="1351"/>
      <c r="F48" s="1351"/>
      <c r="G48" s="1351"/>
      <c r="H48" s="1351"/>
      <c r="I48" s="1351"/>
      <c r="J48" s="1351"/>
      <c r="K48" s="1351"/>
      <c r="L48" s="1352"/>
      <c r="M48" s="1280" t="str">
        <f>設定シート!$G$14&amp;CHAR(10)&amp;"以前のもの"</f>
        <v>平成30年3月31日
以前のもの</v>
      </c>
      <c r="N48" s="1281"/>
      <c r="O48" s="1281"/>
      <c r="P48" s="1281"/>
      <c r="Q48" s="1281"/>
      <c r="R48" s="1281"/>
      <c r="S48" s="1282"/>
      <c r="T48" s="1245">
        <f>保険料計算シート!D20</f>
        <v>0</v>
      </c>
      <c r="U48" s="1246"/>
      <c r="V48" s="1246"/>
      <c r="W48" s="1246"/>
      <c r="X48" s="1246"/>
      <c r="Y48" s="1246"/>
      <c r="Z48" s="1246"/>
      <c r="AA48" s="1246"/>
      <c r="AB48" s="1246"/>
      <c r="AC48" s="159"/>
      <c r="AD48" s="1210">
        <v>23</v>
      </c>
      <c r="AE48" s="1215"/>
      <c r="AF48" s="1228"/>
      <c r="AG48" s="1417">
        <f>保険料計算シート!F20</f>
        <v>0</v>
      </c>
      <c r="AH48" s="1417"/>
      <c r="AI48" s="1417"/>
      <c r="AJ48" s="1417"/>
      <c r="AK48" s="1417"/>
      <c r="AL48" s="1417"/>
      <c r="AM48" s="1417"/>
      <c r="AN48" s="160"/>
      <c r="AO48" s="159"/>
      <c r="AP48" s="585"/>
      <c r="AQ48" s="1216"/>
      <c r="AR48" s="583"/>
      <c r="AS48" s="1235" t="str">
        <f>IF(OR($L$2=0,AG48=0),"",((設定シート!L50/1000-設定シート!$G$72/1000)*(100+$L$2)/100+設定シート!$G$72/1000)*1000)</f>
        <v/>
      </c>
      <c r="AT48" s="1236"/>
      <c r="AU48" s="1237"/>
      <c r="AV48" s="1429">
        <f>IF(AS48="",ROUNDDOWN(AG48*設定シート!L50,0),ROUNDDOWN(AG48*AS48,0))</f>
        <v>0</v>
      </c>
      <c r="AW48" s="1417"/>
      <c r="AX48" s="1417"/>
      <c r="AY48" s="1417"/>
      <c r="AZ48" s="1417"/>
      <c r="BA48" s="1417"/>
      <c r="BB48" s="1417"/>
      <c r="BC48" s="1417"/>
      <c r="BD48" s="1417"/>
      <c r="BE48" s="1233"/>
      <c r="BF48" s="444"/>
      <c r="BG48" s="444"/>
      <c r="BH48" s="444"/>
      <c r="BI48" s="444"/>
      <c r="BJ48" s="444"/>
      <c r="BK48" s="444"/>
      <c r="BL48" s="444"/>
      <c r="BM48" s="444"/>
      <c r="BN48" s="444"/>
      <c r="BO48" s="444"/>
    </row>
    <row r="49" spans="2:67" s="136" customFormat="1" ht="10.5" customHeight="1">
      <c r="B49" s="1231"/>
      <c r="C49" s="583"/>
      <c r="D49" s="1350"/>
      <c r="E49" s="1351"/>
      <c r="F49" s="1351"/>
      <c r="G49" s="1351"/>
      <c r="H49" s="1351"/>
      <c r="I49" s="1351"/>
      <c r="J49" s="1351"/>
      <c r="K49" s="1351"/>
      <c r="L49" s="1352"/>
      <c r="M49" s="1283"/>
      <c r="N49" s="1284"/>
      <c r="O49" s="1284"/>
      <c r="P49" s="1284"/>
      <c r="Q49" s="1284"/>
      <c r="R49" s="1284"/>
      <c r="S49" s="1285"/>
      <c r="T49" s="1278">
        <f>保険料計算シート!C20</f>
        <v>0</v>
      </c>
      <c r="U49" s="1279"/>
      <c r="V49" s="1279"/>
      <c r="W49" s="1279"/>
      <c r="X49" s="1279"/>
      <c r="Y49" s="1279"/>
      <c r="Z49" s="1279"/>
      <c r="AA49" s="1279"/>
      <c r="AB49" s="1279"/>
      <c r="AC49" s="161"/>
      <c r="AD49" s="585"/>
      <c r="AE49" s="583"/>
      <c r="AF49" s="1229"/>
      <c r="AG49" s="1418"/>
      <c r="AH49" s="1418"/>
      <c r="AI49" s="1418"/>
      <c r="AJ49" s="1418"/>
      <c r="AK49" s="1418"/>
      <c r="AL49" s="1418"/>
      <c r="AM49" s="1418"/>
      <c r="AN49" s="1220"/>
      <c r="AO49" s="1221"/>
      <c r="AP49" s="1217"/>
      <c r="AQ49" s="1218"/>
      <c r="AR49" s="1219"/>
      <c r="AS49" s="1238"/>
      <c r="AT49" s="1239"/>
      <c r="AU49" s="1240"/>
      <c r="AV49" s="1430"/>
      <c r="AW49" s="1418"/>
      <c r="AX49" s="1418"/>
      <c r="AY49" s="1418"/>
      <c r="AZ49" s="1418"/>
      <c r="BA49" s="1418"/>
      <c r="BB49" s="1418"/>
      <c r="BC49" s="1418"/>
      <c r="BD49" s="1418"/>
      <c r="BE49" s="1234"/>
      <c r="BF49" s="444"/>
      <c r="BG49" s="444"/>
      <c r="BH49" s="444"/>
      <c r="BI49" s="444"/>
      <c r="BJ49" s="444"/>
      <c r="BK49" s="444"/>
      <c r="BL49" s="444"/>
      <c r="BM49" s="444"/>
      <c r="BN49" s="444"/>
      <c r="BO49" s="444"/>
    </row>
    <row r="50" spans="2:67" s="136" customFormat="1" ht="7.5" customHeight="1">
      <c r="B50" s="1231"/>
      <c r="C50" s="583"/>
      <c r="D50" s="1350"/>
      <c r="E50" s="1351"/>
      <c r="F50" s="1351"/>
      <c r="G50" s="1351"/>
      <c r="H50" s="1351"/>
      <c r="I50" s="1351"/>
      <c r="J50" s="1351"/>
      <c r="K50" s="1351"/>
      <c r="L50" s="1352"/>
      <c r="M50" s="1280" t="str">
        <f>設定シート!$I$14&amp;CHAR(10)&amp;"以降のもの"</f>
        <v>平成30年4月1日
以降のもの</v>
      </c>
      <c r="N50" s="1281"/>
      <c r="O50" s="1281"/>
      <c r="P50" s="1281"/>
      <c r="Q50" s="1281"/>
      <c r="R50" s="1281"/>
      <c r="S50" s="1282"/>
      <c r="T50" s="1245">
        <f>保険料計算シート!D21</f>
        <v>0</v>
      </c>
      <c r="U50" s="1246"/>
      <c r="V50" s="1246"/>
      <c r="W50" s="1246"/>
      <c r="X50" s="1246"/>
      <c r="Y50" s="1246"/>
      <c r="Z50" s="1246"/>
      <c r="AA50" s="1246"/>
      <c r="AB50" s="1246"/>
      <c r="AC50" s="162"/>
      <c r="AD50" s="585"/>
      <c r="AE50" s="583"/>
      <c r="AF50" s="1228"/>
      <c r="AG50" s="1417">
        <f>保険料計算シート!F21</f>
        <v>0</v>
      </c>
      <c r="AH50" s="1417"/>
      <c r="AI50" s="1417"/>
      <c r="AJ50" s="1417"/>
      <c r="AK50" s="1417"/>
      <c r="AL50" s="1417"/>
      <c r="AM50" s="1417"/>
      <c r="AN50" s="163"/>
      <c r="AO50" s="163"/>
      <c r="AP50" s="1210">
        <v>12</v>
      </c>
      <c r="AQ50" s="1191"/>
      <c r="AR50" s="1211"/>
      <c r="AS50" s="1235" t="str">
        <f>IF(OR($L$2=0,AG50=0),"",((設定シート!N50/1000-設定シート!$I$72/1000)*(100+$L$2)/100+設定シート!$I$72/1000)*1000)</f>
        <v/>
      </c>
      <c r="AT50" s="1236"/>
      <c r="AU50" s="1237"/>
      <c r="AV50" s="1429">
        <f>IF(AS50="",ROUNDDOWN(AG50*設定シート!N50,0),ROUNDDOWN(AG50*AS50,0))</f>
        <v>0</v>
      </c>
      <c r="AW50" s="1417"/>
      <c r="AX50" s="1417"/>
      <c r="AY50" s="1417"/>
      <c r="AZ50" s="1417"/>
      <c r="BA50" s="1417"/>
      <c r="BB50" s="1417"/>
      <c r="BC50" s="1417"/>
      <c r="BD50" s="1417"/>
      <c r="BE50" s="375"/>
      <c r="BF50" s="444"/>
      <c r="BG50" s="444"/>
      <c r="BH50" s="444"/>
      <c r="BI50" s="444"/>
      <c r="BJ50" s="444"/>
      <c r="BK50" s="444"/>
      <c r="BL50" s="444"/>
      <c r="BM50" s="444"/>
      <c r="BN50" s="444"/>
      <c r="BO50" s="444"/>
    </row>
    <row r="51" spans="2:67" s="136" customFormat="1" ht="10.5" customHeight="1">
      <c r="B51" s="1232"/>
      <c r="C51" s="1219"/>
      <c r="D51" s="1350"/>
      <c r="E51" s="1351"/>
      <c r="F51" s="1351"/>
      <c r="G51" s="1351"/>
      <c r="H51" s="1351"/>
      <c r="I51" s="1351"/>
      <c r="J51" s="1351"/>
      <c r="K51" s="1351"/>
      <c r="L51" s="1352"/>
      <c r="M51" s="1283"/>
      <c r="N51" s="1284"/>
      <c r="O51" s="1284"/>
      <c r="P51" s="1284"/>
      <c r="Q51" s="1284"/>
      <c r="R51" s="1284"/>
      <c r="S51" s="1285"/>
      <c r="T51" s="1278">
        <f>保険料計算シート!C21</f>
        <v>0</v>
      </c>
      <c r="U51" s="1279"/>
      <c r="V51" s="1279"/>
      <c r="W51" s="1279"/>
      <c r="X51" s="1279"/>
      <c r="Y51" s="1279"/>
      <c r="Z51" s="1279"/>
      <c r="AA51" s="1279"/>
      <c r="AB51" s="1279"/>
      <c r="AC51" s="155"/>
      <c r="AD51" s="1217"/>
      <c r="AE51" s="1219"/>
      <c r="AF51" s="1229"/>
      <c r="AG51" s="1418"/>
      <c r="AH51" s="1418"/>
      <c r="AI51" s="1418"/>
      <c r="AJ51" s="1418"/>
      <c r="AK51" s="1418"/>
      <c r="AL51" s="1418"/>
      <c r="AM51" s="1418"/>
      <c r="AN51" s="1220"/>
      <c r="AO51" s="1221"/>
      <c r="AP51" s="1212"/>
      <c r="AQ51" s="1197"/>
      <c r="AR51" s="1213"/>
      <c r="AS51" s="1238"/>
      <c r="AT51" s="1239"/>
      <c r="AU51" s="1240"/>
      <c r="AV51" s="1430"/>
      <c r="AW51" s="1418"/>
      <c r="AX51" s="1418"/>
      <c r="AY51" s="1418"/>
      <c r="AZ51" s="1418"/>
      <c r="BA51" s="1418"/>
      <c r="BB51" s="1418"/>
      <c r="BC51" s="1418"/>
      <c r="BD51" s="1418"/>
      <c r="BE51" s="158"/>
      <c r="BF51" s="445"/>
      <c r="BG51" s="445"/>
      <c r="BH51" s="445"/>
      <c r="BI51" s="445"/>
      <c r="BJ51" s="445"/>
      <c r="BK51" s="445"/>
      <c r="BL51" s="445"/>
      <c r="BM51" s="445"/>
      <c r="BN51" s="445"/>
      <c r="BO51" s="445"/>
    </row>
    <row r="52" spans="2:67" s="136" customFormat="1" ht="7.5" customHeight="1">
      <c r="B52" s="1230">
        <v>36</v>
      </c>
      <c r="C52" s="1215"/>
      <c r="D52" s="1259" t="s">
        <v>94</v>
      </c>
      <c r="E52" s="1260"/>
      <c r="F52" s="1261"/>
      <c r="G52" s="1268" t="s">
        <v>95</v>
      </c>
      <c r="H52" s="1466"/>
      <c r="I52" s="1466"/>
      <c r="J52" s="1466"/>
      <c r="K52" s="1466"/>
      <c r="L52" s="1467"/>
      <c r="M52" s="1247" t="str">
        <f>設定シート!$E$14&amp;CHAR(10)&amp;"以前のもの"</f>
        <v>平成27年3月31日
以前のもの</v>
      </c>
      <c r="N52" s="1248"/>
      <c r="O52" s="1248"/>
      <c r="P52" s="1248"/>
      <c r="Q52" s="1248"/>
      <c r="R52" s="1248"/>
      <c r="S52" s="1249"/>
      <c r="T52" s="1245">
        <f>保険料計算シート!D22</f>
        <v>0</v>
      </c>
      <c r="U52" s="1246"/>
      <c r="V52" s="1246"/>
      <c r="W52" s="1246"/>
      <c r="X52" s="1246"/>
      <c r="Y52" s="1246"/>
      <c r="Z52" s="1246"/>
      <c r="AA52" s="1246"/>
      <c r="AB52" s="1246"/>
      <c r="AC52" s="1335"/>
      <c r="AD52" s="1210">
        <v>38</v>
      </c>
      <c r="AE52" s="1215"/>
      <c r="AF52" s="1228"/>
      <c r="AG52" s="1417">
        <f>保険料計算シート!F22</f>
        <v>0</v>
      </c>
      <c r="AH52" s="1417"/>
      <c r="AI52" s="1417"/>
      <c r="AJ52" s="1417"/>
      <c r="AK52" s="1417"/>
      <c r="AL52" s="1417"/>
      <c r="AM52" s="1417"/>
      <c r="AN52" s="1334"/>
      <c r="AO52" s="1335"/>
      <c r="AP52" s="1210">
        <v>7.5</v>
      </c>
      <c r="AQ52" s="1191"/>
      <c r="AR52" s="1211"/>
      <c r="AS52" s="1235" t="str">
        <f>IF(OR($L$2=0,AG52=0),"",((設定シート!J51/1000-設定シート!$E$72/1000)*(100+$L$2)/100+設定シート!$E$72/1000)*1000)</f>
        <v/>
      </c>
      <c r="AT52" s="1236"/>
      <c r="AU52" s="1237"/>
      <c r="AV52" s="1429">
        <f>IF(AS52="",ROUNDDOWN(AG52*設定シート!J51,0),ROUNDDOWN(AG52*AS52,0))</f>
        <v>0</v>
      </c>
      <c r="AW52" s="1417"/>
      <c r="AX52" s="1417"/>
      <c r="AY52" s="1417"/>
      <c r="AZ52" s="1417"/>
      <c r="BA52" s="1417"/>
      <c r="BB52" s="1417"/>
      <c r="BC52" s="1417"/>
      <c r="BD52" s="1417"/>
      <c r="BE52" s="1346"/>
      <c r="BF52" s="443"/>
      <c r="BG52" s="443"/>
      <c r="BH52" s="443"/>
      <c r="BI52" s="443"/>
      <c r="BJ52" s="443"/>
      <c r="BK52" s="443"/>
      <c r="BL52" s="443"/>
      <c r="BM52" s="443"/>
      <c r="BN52" s="443"/>
      <c r="BO52" s="443"/>
    </row>
    <row r="53" spans="2:67" s="136" customFormat="1" ht="10.5" customHeight="1">
      <c r="B53" s="1231"/>
      <c r="C53" s="583"/>
      <c r="D53" s="1262"/>
      <c r="E53" s="1263"/>
      <c r="F53" s="1264"/>
      <c r="G53" s="1468"/>
      <c r="H53" s="1469"/>
      <c r="I53" s="1469"/>
      <c r="J53" s="1469"/>
      <c r="K53" s="1469"/>
      <c r="L53" s="1470"/>
      <c r="M53" s="1250"/>
      <c r="N53" s="1251"/>
      <c r="O53" s="1251"/>
      <c r="P53" s="1251"/>
      <c r="Q53" s="1251"/>
      <c r="R53" s="1251"/>
      <c r="S53" s="1252"/>
      <c r="T53" s="1278">
        <f>保険料計算シート!C22</f>
        <v>0</v>
      </c>
      <c r="U53" s="1279"/>
      <c r="V53" s="1279"/>
      <c r="W53" s="1279"/>
      <c r="X53" s="1279"/>
      <c r="Y53" s="1279"/>
      <c r="Z53" s="1279"/>
      <c r="AA53" s="1279"/>
      <c r="AB53" s="1279"/>
      <c r="AC53" s="1337"/>
      <c r="AD53" s="1217"/>
      <c r="AE53" s="1219"/>
      <c r="AF53" s="1229"/>
      <c r="AG53" s="1418"/>
      <c r="AH53" s="1418"/>
      <c r="AI53" s="1418"/>
      <c r="AJ53" s="1418"/>
      <c r="AK53" s="1418"/>
      <c r="AL53" s="1418"/>
      <c r="AM53" s="1418"/>
      <c r="AN53" s="1336"/>
      <c r="AO53" s="1337"/>
      <c r="AP53" s="1212"/>
      <c r="AQ53" s="1197"/>
      <c r="AR53" s="1213"/>
      <c r="AS53" s="1238"/>
      <c r="AT53" s="1239"/>
      <c r="AU53" s="1240"/>
      <c r="AV53" s="1430"/>
      <c r="AW53" s="1418"/>
      <c r="AX53" s="1418"/>
      <c r="AY53" s="1418"/>
      <c r="AZ53" s="1418"/>
      <c r="BA53" s="1418"/>
      <c r="BB53" s="1418"/>
      <c r="BC53" s="1418"/>
      <c r="BD53" s="1418"/>
      <c r="BE53" s="1234"/>
      <c r="BF53" s="444"/>
      <c r="BG53" s="444"/>
      <c r="BH53" s="444"/>
      <c r="BI53" s="444"/>
      <c r="BJ53" s="444"/>
      <c r="BK53" s="444"/>
      <c r="BL53" s="444"/>
      <c r="BM53" s="444"/>
      <c r="BN53" s="444"/>
      <c r="BO53" s="444"/>
    </row>
    <row r="54" spans="2:67" s="136" customFormat="1" ht="7.5" customHeight="1">
      <c r="B54" s="1231"/>
      <c r="C54" s="583"/>
      <c r="D54" s="1262"/>
      <c r="E54" s="1263"/>
      <c r="F54" s="1264"/>
      <c r="G54" s="1468"/>
      <c r="H54" s="1469"/>
      <c r="I54" s="1469"/>
      <c r="J54" s="1469"/>
      <c r="K54" s="1469"/>
      <c r="L54" s="1470"/>
      <c r="M54" s="1280" t="str">
        <f>設定シート!$G$14&amp;CHAR(10)&amp;"以前のもの"</f>
        <v>平成30年3月31日
以前のもの</v>
      </c>
      <c r="N54" s="1281"/>
      <c r="O54" s="1281"/>
      <c r="P54" s="1281"/>
      <c r="Q54" s="1281"/>
      <c r="R54" s="1281"/>
      <c r="S54" s="1282"/>
      <c r="T54" s="1245">
        <f>保険料計算シート!D23</f>
        <v>0</v>
      </c>
      <c r="U54" s="1246"/>
      <c r="V54" s="1246"/>
      <c r="W54" s="1246"/>
      <c r="X54" s="1246"/>
      <c r="Y54" s="1246"/>
      <c r="Z54" s="1246"/>
      <c r="AA54" s="1246"/>
      <c r="AB54" s="1246"/>
      <c r="AC54" s="159"/>
      <c r="AD54" s="1210">
        <v>40</v>
      </c>
      <c r="AE54" s="1215"/>
      <c r="AF54" s="1228"/>
      <c r="AG54" s="1417">
        <f>保険料計算シート!F23</f>
        <v>0</v>
      </c>
      <c r="AH54" s="1417"/>
      <c r="AI54" s="1417"/>
      <c r="AJ54" s="1417"/>
      <c r="AK54" s="1417"/>
      <c r="AL54" s="1417"/>
      <c r="AM54" s="1417"/>
      <c r="AN54" s="160"/>
      <c r="AO54" s="159"/>
      <c r="AP54" s="1210">
        <v>6.5</v>
      </c>
      <c r="AQ54" s="1214"/>
      <c r="AR54" s="1215"/>
      <c r="AS54" s="1235" t="str">
        <f>IF(OR($L$2=0,AG54=0),"",((設定シート!L51/1000-設定シート!$G$72/1000)*(100+$L$2)/100+設定シート!$G$72/1000)*1000)</f>
        <v/>
      </c>
      <c r="AT54" s="1236"/>
      <c r="AU54" s="1237"/>
      <c r="AV54" s="1429">
        <f>IF(AS54="",ROUNDDOWN(AG54*設定シート!L51,0),ROUNDDOWN(AG54*AS54,0))</f>
        <v>0</v>
      </c>
      <c r="AW54" s="1417"/>
      <c r="AX54" s="1417"/>
      <c r="AY54" s="1417"/>
      <c r="AZ54" s="1417"/>
      <c r="BA54" s="1417"/>
      <c r="BB54" s="1417"/>
      <c r="BC54" s="1417"/>
      <c r="BD54" s="1417"/>
      <c r="BE54" s="1233"/>
      <c r="BF54" s="444"/>
      <c r="BG54" s="444"/>
      <c r="BH54" s="444"/>
      <c r="BI54" s="444"/>
      <c r="BJ54" s="444"/>
      <c r="BK54" s="444"/>
      <c r="BL54" s="444"/>
      <c r="BM54" s="444"/>
      <c r="BN54" s="444"/>
      <c r="BO54" s="444"/>
    </row>
    <row r="55" spans="2:67" s="136" customFormat="1" ht="10.5" customHeight="1">
      <c r="B55" s="1231"/>
      <c r="C55" s="583"/>
      <c r="D55" s="1262"/>
      <c r="E55" s="1263"/>
      <c r="F55" s="1264"/>
      <c r="G55" s="1468"/>
      <c r="H55" s="1469"/>
      <c r="I55" s="1469"/>
      <c r="J55" s="1469"/>
      <c r="K55" s="1469"/>
      <c r="L55" s="1470"/>
      <c r="M55" s="1283"/>
      <c r="N55" s="1284"/>
      <c r="O55" s="1284"/>
      <c r="P55" s="1284"/>
      <c r="Q55" s="1284"/>
      <c r="R55" s="1284"/>
      <c r="S55" s="1285"/>
      <c r="T55" s="1278">
        <f>保険料計算シート!C23</f>
        <v>0</v>
      </c>
      <c r="U55" s="1279"/>
      <c r="V55" s="1279"/>
      <c r="W55" s="1279"/>
      <c r="X55" s="1279"/>
      <c r="Y55" s="1279"/>
      <c r="Z55" s="1279"/>
      <c r="AA55" s="1279"/>
      <c r="AB55" s="1279"/>
      <c r="AC55" s="161"/>
      <c r="AD55" s="1217"/>
      <c r="AE55" s="1219"/>
      <c r="AF55" s="1229"/>
      <c r="AG55" s="1418"/>
      <c r="AH55" s="1418"/>
      <c r="AI55" s="1418"/>
      <c r="AJ55" s="1418"/>
      <c r="AK55" s="1418"/>
      <c r="AL55" s="1418"/>
      <c r="AM55" s="1418"/>
      <c r="AN55" s="1220"/>
      <c r="AO55" s="1221"/>
      <c r="AP55" s="585"/>
      <c r="AQ55" s="1216"/>
      <c r="AR55" s="583"/>
      <c r="AS55" s="1238"/>
      <c r="AT55" s="1239"/>
      <c r="AU55" s="1240"/>
      <c r="AV55" s="1430"/>
      <c r="AW55" s="1418"/>
      <c r="AX55" s="1418"/>
      <c r="AY55" s="1418"/>
      <c r="AZ55" s="1418"/>
      <c r="BA55" s="1418"/>
      <c r="BB55" s="1418"/>
      <c r="BC55" s="1418"/>
      <c r="BD55" s="1418"/>
      <c r="BE55" s="1234"/>
      <c r="BF55" s="444"/>
      <c r="BG55" s="444"/>
      <c r="BH55" s="444"/>
      <c r="BI55" s="444"/>
      <c r="BJ55" s="444"/>
      <c r="BK55" s="444"/>
      <c r="BL55" s="444"/>
      <c r="BM55" s="444"/>
      <c r="BN55" s="444"/>
      <c r="BO55" s="444"/>
    </row>
    <row r="56" spans="2:67" s="136" customFormat="1" ht="7.5" customHeight="1">
      <c r="B56" s="1231"/>
      <c r="C56" s="583"/>
      <c r="D56" s="1262"/>
      <c r="E56" s="1263"/>
      <c r="F56" s="1264"/>
      <c r="G56" s="1468"/>
      <c r="H56" s="1469"/>
      <c r="I56" s="1469"/>
      <c r="J56" s="1469"/>
      <c r="K56" s="1469"/>
      <c r="L56" s="1470"/>
      <c r="M56" s="1280" t="str">
        <f>設定シート!$I$14&amp;CHAR(10)&amp;"以降のもの"</f>
        <v>平成30年4月1日
以降のもの</v>
      </c>
      <c r="N56" s="1281"/>
      <c r="O56" s="1281"/>
      <c r="P56" s="1281"/>
      <c r="Q56" s="1281"/>
      <c r="R56" s="1281"/>
      <c r="S56" s="1282"/>
      <c r="T56" s="1245">
        <f>保険料計算シート!D24</f>
        <v>0</v>
      </c>
      <c r="U56" s="1246"/>
      <c r="V56" s="1246"/>
      <c r="W56" s="1246"/>
      <c r="X56" s="1246"/>
      <c r="Y56" s="1246"/>
      <c r="Z56" s="1246"/>
      <c r="AA56" s="1246"/>
      <c r="AB56" s="1246"/>
      <c r="AC56" s="162"/>
      <c r="AD56" s="1210">
        <v>38</v>
      </c>
      <c r="AE56" s="1215"/>
      <c r="AF56" s="1228"/>
      <c r="AG56" s="1417">
        <f>保険料計算シート!F24</f>
        <v>0</v>
      </c>
      <c r="AH56" s="1417"/>
      <c r="AI56" s="1417"/>
      <c r="AJ56" s="1417"/>
      <c r="AK56" s="1417"/>
      <c r="AL56" s="1417"/>
      <c r="AM56" s="1417"/>
      <c r="AN56" s="163"/>
      <c r="AO56" s="163"/>
      <c r="AP56" s="585"/>
      <c r="AQ56" s="1216"/>
      <c r="AR56" s="583"/>
      <c r="AS56" s="1235" t="str">
        <f>IF(OR($L$2=0,AG56=0),"",((設定シート!N51/1000-設定シート!$I$72/1000)*(100+$L$2)/100+設定シート!$I$72/1000)*1000)</f>
        <v/>
      </c>
      <c r="AT56" s="1236"/>
      <c r="AU56" s="1237"/>
      <c r="AV56" s="1429">
        <f>IF(AS56="",ROUNDDOWN(AG56*設定シート!N51,0),ROUNDDOWN(AG56*AS56,0))</f>
        <v>0</v>
      </c>
      <c r="AW56" s="1417"/>
      <c r="AX56" s="1417"/>
      <c r="AY56" s="1417"/>
      <c r="AZ56" s="1417"/>
      <c r="BA56" s="1417"/>
      <c r="BB56" s="1417"/>
      <c r="BC56" s="1417"/>
      <c r="BD56" s="1417"/>
      <c r="BE56" s="375"/>
      <c r="BF56" s="444"/>
      <c r="BG56" s="444"/>
      <c r="BH56" s="444"/>
      <c r="BI56" s="444"/>
      <c r="BJ56" s="444"/>
      <c r="BK56" s="444"/>
      <c r="BL56" s="444"/>
      <c r="BM56" s="444"/>
      <c r="BN56" s="444"/>
      <c r="BO56" s="444"/>
    </row>
    <row r="57" spans="2:67" s="136" customFormat="1" ht="10.5" customHeight="1">
      <c r="B57" s="1231"/>
      <c r="C57" s="583"/>
      <c r="D57" s="1262"/>
      <c r="E57" s="1263"/>
      <c r="F57" s="1264"/>
      <c r="G57" s="1471"/>
      <c r="H57" s="1472"/>
      <c r="I57" s="1472"/>
      <c r="J57" s="1472"/>
      <c r="K57" s="1472"/>
      <c r="L57" s="1473"/>
      <c r="M57" s="1283"/>
      <c r="N57" s="1284"/>
      <c r="O57" s="1284"/>
      <c r="P57" s="1284"/>
      <c r="Q57" s="1284"/>
      <c r="R57" s="1284"/>
      <c r="S57" s="1285"/>
      <c r="T57" s="1278">
        <f>保険料計算シート!C24</f>
        <v>0</v>
      </c>
      <c r="U57" s="1279"/>
      <c r="V57" s="1279"/>
      <c r="W57" s="1279"/>
      <c r="X57" s="1279"/>
      <c r="Y57" s="1279"/>
      <c r="Z57" s="1279"/>
      <c r="AA57" s="1279"/>
      <c r="AB57" s="1279"/>
      <c r="AC57" s="155"/>
      <c r="AD57" s="1217"/>
      <c r="AE57" s="1219"/>
      <c r="AF57" s="1229"/>
      <c r="AG57" s="1418"/>
      <c r="AH57" s="1418"/>
      <c r="AI57" s="1418"/>
      <c r="AJ57" s="1418"/>
      <c r="AK57" s="1418"/>
      <c r="AL57" s="1418"/>
      <c r="AM57" s="1418"/>
      <c r="AN57" s="1220"/>
      <c r="AO57" s="1221"/>
      <c r="AP57" s="1217"/>
      <c r="AQ57" s="1218"/>
      <c r="AR57" s="1219"/>
      <c r="AS57" s="1238"/>
      <c r="AT57" s="1239"/>
      <c r="AU57" s="1240"/>
      <c r="AV57" s="1430"/>
      <c r="AW57" s="1418"/>
      <c r="AX57" s="1418"/>
      <c r="AY57" s="1418"/>
      <c r="AZ57" s="1418"/>
      <c r="BA57" s="1418"/>
      <c r="BB57" s="1418"/>
      <c r="BC57" s="1418"/>
      <c r="BD57" s="1418"/>
      <c r="BE57" s="158"/>
      <c r="BF57" s="445"/>
      <c r="BG57" s="445"/>
      <c r="BH57" s="445"/>
      <c r="BI57" s="445"/>
      <c r="BJ57" s="445"/>
      <c r="BK57" s="445"/>
      <c r="BL57" s="445"/>
      <c r="BM57" s="445"/>
      <c r="BN57" s="445"/>
      <c r="BO57" s="445"/>
    </row>
    <row r="58" spans="2:67" s="136" customFormat="1" ht="7.5" customHeight="1">
      <c r="B58" s="1231"/>
      <c r="C58" s="583"/>
      <c r="D58" s="1262"/>
      <c r="E58" s="1263"/>
      <c r="F58" s="1264"/>
      <c r="G58" s="1268" t="s">
        <v>96</v>
      </c>
      <c r="H58" s="1269"/>
      <c r="I58" s="1269"/>
      <c r="J58" s="1269"/>
      <c r="K58" s="1269"/>
      <c r="L58" s="1270"/>
      <c r="M58" s="1247" t="str">
        <f>設定シート!$E$14&amp;CHAR(10)&amp;"以前のもの"</f>
        <v>平成27年3月31日
以前のもの</v>
      </c>
      <c r="N58" s="1248"/>
      <c r="O58" s="1248"/>
      <c r="P58" s="1248"/>
      <c r="Q58" s="1248"/>
      <c r="R58" s="1248"/>
      <c r="S58" s="1249"/>
      <c r="T58" s="1245">
        <f>保険料計算シート!D25</f>
        <v>0</v>
      </c>
      <c r="U58" s="1246"/>
      <c r="V58" s="1246"/>
      <c r="W58" s="1246"/>
      <c r="X58" s="1246"/>
      <c r="Y58" s="1246"/>
      <c r="Z58" s="1246"/>
      <c r="AA58" s="1246"/>
      <c r="AB58" s="1246"/>
      <c r="AC58" s="1335"/>
      <c r="AD58" s="1210">
        <v>21</v>
      </c>
      <c r="AE58" s="1211"/>
      <c r="AF58" s="1228"/>
      <c r="AG58" s="1417">
        <f>保険料計算シート!F25</f>
        <v>0</v>
      </c>
      <c r="AH58" s="1417"/>
      <c r="AI58" s="1417"/>
      <c r="AJ58" s="1417"/>
      <c r="AK58" s="1417"/>
      <c r="AL58" s="1417"/>
      <c r="AM58" s="1417"/>
      <c r="AN58" s="1334"/>
      <c r="AO58" s="1335"/>
      <c r="AP58" s="1210">
        <v>7.5</v>
      </c>
      <c r="AQ58" s="1191"/>
      <c r="AR58" s="1211"/>
      <c r="AS58" s="1235" t="str">
        <f>IF(OR($L$2=0,AG58=0),"",((設定シート!J52/1000-設定シート!$E$72/1000)*(100+$L$2)/100+設定シート!$E$72/1000)*1000)</f>
        <v/>
      </c>
      <c r="AT58" s="1236"/>
      <c r="AU58" s="1237"/>
      <c r="AV58" s="1429">
        <f>IF(AS58="",ROUNDDOWN(AG58*設定シート!J52,0),ROUNDDOWN(AG58*AS58,0))</f>
        <v>0</v>
      </c>
      <c r="AW58" s="1417"/>
      <c r="AX58" s="1417"/>
      <c r="AY58" s="1417"/>
      <c r="AZ58" s="1417"/>
      <c r="BA58" s="1417"/>
      <c r="BB58" s="1417"/>
      <c r="BC58" s="1417"/>
      <c r="BD58" s="1417"/>
      <c r="BE58" s="1346"/>
      <c r="BF58" s="443"/>
      <c r="BG58" s="443"/>
      <c r="BH58" s="443"/>
      <c r="BI58" s="443"/>
      <c r="BJ58" s="443"/>
      <c r="BK58" s="443"/>
      <c r="BL58" s="443"/>
      <c r="BM58" s="443"/>
      <c r="BN58" s="443"/>
      <c r="BO58" s="443"/>
    </row>
    <row r="59" spans="2:67" s="136" customFormat="1" ht="10.5" customHeight="1">
      <c r="B59" s="1231"/>
      <c r="C59" s="583"/>
      <c r="D59" s="1262"/>
      <c r="E59" s="1263"/>
      <c r="F59" s="1264"/>
      <c r="G59" s="1262"/>
      <c r="H59" s="1263"/>
      <c r="I59" s="1263"/>
      <c r="J59" s="1263"/>
      <c r="K59" s="1263"/>
      <c r="L59" s="1264"/>
      <c r="M59" s="1250"/>
      <c r="N59" s="1251"/>
      <c r="O59" s="1251"/>
      <c r="P59" s="1251"/>
      <c r="Q59" s="1251"/>
      <c r="R59" s="1251"/>
      <c r="S59" s="1252"/>
      <c r="T59" s="1278">
        <f>保険料計算シート!C25</f>
        <v>0</v>
      </c>
      <c r="U59" s="1279"/>
      <c r="V59" s="1279"/>
      <c r="W59" s="1279"/>
      <c r="X59" s="1279"/>
      <c r="Y59" s="1279"/>
      <c r="Z59" s="1279"/>
      <c r="AA59" s="1279"/>
      <c r="AB59" s="1279"/>
      <c r="AC59" s="1337"/>
      <c r="AD59" s="1212"/>
      <c r="AE59" s="1213"/>
      <c r="AF59" s="1229"/>
      <c r="AG59" s="1418"/>
      <c r="AH59" s="1418"/>
      <c r="AI59" s="1418"/>
      <c r="AJ59" s="1418"/>
      <c r="AK59" s="1418"/>
      <c r="AL59" s="1418"/>
      <c r="AM59" s="1418"/>
      <c r="AN59" s="1336"/>
      <c r="AO59" s="1337"/>
      <c r="AP59" s="1212"/>
      <c r="AQ59" s="1197"/>
      <c r="AR59" s="1213"/>
      <c r="AS59" s="1238"/>
      <c r="AT59" s="1239"/>
      <c r="AU59" s="1240"/>
      <c r="AV59" s="1430"/>
      <c r="AW59" s="1418"/>
      <c r="AX59" s="1418"/>
      <c r="AY59" s="1418"/>
      <c r="AZ59" s="1418"/>
      <c r="BA59" s="1418"/>
      <c r="BB59" s="1418"/>
      <c r="BC59" s="1418"/>
      <c r="BD59" s="1418"/>
      <c r="BE59" s="1234"/>
      <c r="BF59" s="444"/>
      <c r="BG59" s="444"/>
      <c r="BH59" s="444"/>
      <c r="BI59" s="444"/>
      <c r="BJ59" s="444"/>
      <c r="BK59" s="444"/>
      <c r="BL59" s="444"/>
      <c r="BM59" s="444"/>
      <c r="BN59" s="444"/>
      <c r="BO59" s="444"/>
    </row>
    <row r="60" spans="2:67" s="136" customFormat="1" ht="7.5" customHeight="1">
      <c r="B60" s="1231"/>
      <c r="C60" s="583"/>
      <c r="D60" s="1262"/>
      <c r="E60" s="1263"/>
      <c r="F60" s="1264"/>
      <c r="G60" s="1262"/>
      <c r="H60" s="1263"/>
      <c r="I60" s="1263"/>
      <c r="J60" s="1263"/>
      <c r="K60" s="1263"/>
      <c r="L60" s="1264"/>
      <c r="M60" s="1280" t="str">
        <f>設定シート!$G$14&amp;CHAR(10)&amp;"以前のもの"</f>
        <v>平成30年3月31日
以前のもの</v>
      </c>
      <c r="N60" s="1281"/>
      <c r="O60" s="1281"/>
      <c r="P60" s="1281"/>
      <c r="Q60" s="1281"/>
      <c r="R60" s="1281"/>
      <c r="S60" s="1282"/>
      <c r="T60" s="1245">
        <f>保険料計算シート!D26</f>
        <v>0</v>
      </c>
      <c r="U60" s="1246"/>
      <c r="V60" s="1246"/>
      <c r="W60" s="1246"/>
      <c r="X60" s="1246"/>
      <c r="Y60" s="1246"/>
      <c r="Z60" s="1246"/>
      <c r="AA60" s="1246"/>
      <c r="AB60" s="1246"/>
      <c r="AC60" s="159"/>
      <c r="AD60" s="1210">
        <v>22</v>
      </c>
      <c r="AE60" s="1211"/>
      <c r="AF60" s="1228"/>
      <c r="AG60" s="1417">
        <f>保険料計算シート!F26</f>
        <v>0</v>
      </c>
      <c r="AH60" s="1417"/>
      <c r="AI60" s="1417"/>
      <c r="AJ60" s="1417"/>
      <c r="AK60" s="1417"/>
      <c r="AL60" s="1417"/>
      <c r="AM60" s="1417"/>
      <c r="AN60" s="160"/>
      <c r="AO60" s="159"/>
      <c r="AP60" s="1210">
        <v>6.5</v>
      </c>
      <c r="AQ60" s="1214"/>
      <c r="AR60" s="1215"/>
      <c r="AS60" s="1235" t="str">
        <f>IF(OR($L$2=0,AG60=0),"",((設定シート!L52/1000-設定シート!$G$72/1000)*(100+$L$2)/100+設定シート!$G$72/1000)*1000)</f>
        <v/>
      </c>
      <c r="AT60" s="1236"/>
      <c r="AU60" s="1237"/>
      <c r="AV60" s="1429">
        <f>IF(AS60="",ROUNDDOWN(AG60*設定シート!L52,0),ROUNDDOWN(AG60*AS60,0))</f>
        <v>0</v>
      </c>
      <c r="AW60" s="1417"/>
      <c r="AX60" s="1417"/>
      <c r="AY60" s="1417"/>
      <c r="AZ60" s="1417"/>
      <c r="BA60" s="1417"/>
      <c r="BB60" s="1417"/>
      <c r="BC60" s="1417"/>
      <c r="BD60" s="1417"/>
      <c r="BE60" s="1233"/>
      <c r="BF60" s="444"/>
      <c r="BG60" s="444"/>
      <c r="BH60" s="444"/>
      <c r="BI60" s="444"/>
      <c r="BJ60" s="444"/>
      <c r="BK60" s="444"/>
      <c r="BL60" s="444"/>
      <c r="BM60" s="444"/>
      <c r="BN60" s="444"/>
      <c r="BO60" s="444"/>
    </row>
    <row r="61" spans="2:67" s="136" customFormat="1" ht="10.5" customHeight="1">
      <c r="B61" s="1231"/>
      <c r="C61" s="583"/>
      <c r="D61" s="1262"/>
      <c r="E61" s="1263"/>
      <c r="F61" s="1264"/>
      <c r="G61" s="1262"/>
      <c r="H61" s="1263"/>
      <c r="I61" s="1263"/>
      <c r="J61" s="1263"/>
      <c r="K61" s="1263"/>
      <c r="L61" s="1264"/>
      <c r="M61" s="1283"/>
      <c r="N61" s="1284"/>
      <c r="O61" s="1284"/>
      <c r="P61" s="1284"/>
      <c r="Q61" s="1284"/>
      <c r="R61" s="1284"/>
      <c r="S61" s="1285"/>
      <c r="T61" s="1278">
        <f>保険料計算シート!C26</f>
        <v>0</v>
      </c>
      <c r="U61" s="1279"/>
      <c r="V61" s="1279"/>
      <c r="W61" s="1279"/>
      <c r="X61" s="1279"/>
      <c r="Y61" s="1279"/>
      <c r="Z61" s="1279"/>
      <c r="AA61" s="1279"/>
      <c r="AB61" s="1279"/>
      <c r="AC61" s="161"/>
      <c r="AD61" s="1212"/>
      <c r="AE61" s="1213"/>
      <c r="AF61" s="1229"/>
      <c r="AG61" s="1418"/>
      <c r="AH61" s="1418"/>
      <c r="AI61" s="1418"/>
      <c r="AJ61" s="1418"/>
      <c r="AK61" s="1418"/>
      <c r="AL61" s="1418"/>
      <c r="AM61" s="1418"/>
      <c r="AN61" s="1220"/>
      <c r="AO61" s="1221"/>
      <c r="AP61" s="585"/>
      <c r="AQ61" s="1216"/>
      <c r="AR61" s="583"/>
      <c r="AS61" s="1238"/>
      <c r="AT61" s="1239"/>
      <c r="AU61" s="1240"/>
      <c r="AV61" s="1430"/>
      <c r="AW61" s="1418"/>
      <c r="AX61" s="1418"/>
      <c r="AY61" s="1418"/>
      <c r="AZ61" s="1418"/>
      <c r="BA61" s="1418"/>
      <c r="BB61" s="1418"/>
      <c r="BC61" s="1418"/>
      <c r="BD61" s="1418"/>
      <c r="BE61" s="1234"/>
      <c r="BF61" s="444"/>
      <c r="BG61" s="444"/>
      <c r="BH61" s="444"/>
      <c r="BI61" s="444"/>
      <c r="BJ61" s="444"/>
      <c r="BK61" s="444"/>
      <c r="BL61" s="444"/>
      <c r="BM61" s="444"/>
      <c r="BN61" s="444"/>
      <c r="BO61" s="444"/>
    </row>
    <row r="62" spans="2:67" s="136" customFormat="1" ht="7.5" customHeight="1">
      <c r="B62" s="1231"/>
      <c r="C62" s="583"/>
      <c r="D62" s="1262"/>
      <c r="E62" s="1263"/>
      <c r="F62" s="1264"/>
      <c r="G62" s="1262"/>
      <c r="H62" s="1263"/>
      <c r="I62" s="1263"/>
      <c r="J62" s="1263"/>
      <c r="K62" s="1263"/>
      <c r="L62" s="1264"/>
      <c r="M62" s="1280" t="str">
        <f>設定シート!$I$14&amp;CHAR(10)&amp;"以降のもの"</f>
        <v>平成30年4月1日
以降のもの</v>
      </c>
      <c r="N62" s="1281"/>
      <c r="O62" s="1281"/>
      <c r="P62" s="1281"/>
      <c r="Q62" s="1281"/>
      <c r="R62" s="1281"/>
      <c r="S62" s="1282"/>
      <c r="T62" s="1245">
        <f>保険料計算シート!D27</f>
        <v>0</v>
      </c>
      <c r="U62" s="1246"/>
      <c r="V62" s="1246"/>
      <c r="W62" s="1246"/>
      <c r="X62" s="1246"/>
      <c r="Y62" s="1246"/>
      <c r="Z62" s="1246"/>
      <c r="AA62" s="1246"/>
      <c r="AB62" s="1246"/>
      <c r="AC62" s="162"/>
      <c r="AD62" s="1210">
        <v>21</v>
      </c>
      <c r="AE62" s="1215"/>
      <c r="AF62" s="1228"/>
      <c r="AG62" s="1417">
        <f>保険料計算シート!F27</f>
        <v>0</v>
      </c>
      <c r="AH62" s="1417"/>
      <c r="AI62" s="1417"/>
      <c r="AJ62" s="1417"/>
      <c r="AK62" s="1417"/>
      <c r="AL62" s="1417"/>
      <c r="AM62" s="1417"/>
      <c r="AN62" s="163"/>
      <c r="AO62" s="163"/>
      <c r="AP62" s="585"/>
      <c r="AQ62" s="1216"/>
      <c r="AR62" s="583"/>
      <c r="AS62" s="1235" t="str">
        <f>IF(OR($L$2=0,AG62=0),"",((設定シート!N52/1000-設定シート!$I$72/1000)*(100+$L$2)/100+設定シート!$I$72/1000)*1000)</f>
        <v/>
      </c>
      <c r="AT62" s="1236"/>
      <c r="AU62" s="1237"/>
      <c r="AV62" s="1429">
        <f>IF(AS62="",ROUNDDOWN(AG62*設定シート!N52,0),ROUNDDOWN(AG62*AS62,0))</f>
        <v>0</v>
      </c>
      <c r="AW62" s="1417"/>
      <c r="AX62" s="1417"/>
      <c r="AY62" s="1417"/>
      <c r="AZ62" s="1417"/>
      <c r="BA62" s="1417"/>
      <c r="BB62" s="1417"/>
      <c r="BC62" s="1417"/>
      <c r="BD62" s="1417"/>
      <c r="BE62" s="375"/>
      <c r="BF62" s="444"/>
      <c r="BG62" s="444"/>
      <c r="BH62" s="444"/>
      <c r="BI62" s="444"/>
      <c r="BJ62" s="444"/>
      <c r="BK62" s="444"/>
      <c r="BL62" s="444"/>
      <c r="BM62" s="444"/>
      <c r="BN62" s="444"/>
      <c r="BO62" s="444"/>
    </row>
    <row r="63" spans="2:67" s="136" customFormat="1" ht="10.5" customHeight="1">
      <c r="B63" s="1232"/>
      <c r="C63" s="1219"/>
      <c r="D63" s="1265"/>
      <c r="E63" s="1266"/>
      <c r="F63" s="1267"/>
      <c r="G63" s="1265"/>
      <c r="H63" s="1266"/>
      <c r="I63" s="1266"/>
      <c r="J63" s="1266"/>
      <c r="K63" s="1266"/>
      <c r="L63" s="1267"/>
      <c r="M63" s="1283"/>
      <c r="N63" s="1284"/>
      <c r="O63" s="1284"/>
      <c r="P63" s="1284"/>
      <c r="Q63" s="1284"/>
      <c r="R63" s="1284"/>
      <c r="S63" s="1285"/>
      <c r="T63" s="1278">
        <f>保険料計算シート!C27</f>
        <v>0</v>
      </c>
      <c r="U63" s="1279"/>
      <c r="V63" s="1279"/>
      <c r="W63" s="1279"/>
      <c r="X63" s="1279"/>
      <c r="Y63" s="1279"/>
      <c r="Z63" s="1279"/>
      <c r="AA63" s="1279"/>
      <c r="AB63" s="1279"/>
      <c r="AC63" s="155"/>
      <c r="AD63" s="1217"/>
      <c r="AE63" s="1219"/>
      <c r="AF63" s="1229"/>
      <c r="AG63" s="1418"/>
      <c r="AH63" s="1418"/>
      <c r="AI63" s="1418"/>
      <c r="AJ63" s="1418"/>
      <c r="AK63" s="1418"/>
      <c r="AL63" s="1418"/>
      <c r="AM63" s="1418"/>
      <c r="AN63" s="1220"/>
      <c r="AO63" s="1221"/>
      <c r="AP63" s="1217"/>
      <c r="AQ63" s="1218"/>
      <c r="AR63" s="1219"/>
      <c r="AS63" s="1238"/>
      <c r="AT63" s="1239"/>
      <c r="AU63" s="1240"/>
      <c r="AV63" s="1430"/>
      <c r="AW63" s="1418"/>
      <c r="AX63" s="1418"/>
      <c r="AY63" s="1418"/>
      <c r="AZ63" s="1418"/>
      <c r="BA63" s="1418"/>
      <c r="BB63" s="1418"/>
      <c r="BC63" s="1418"/>
      <c r="BD63" s="1418"/>
      <c r="BE63" s="158"/>
      <c r="BF63" s="445"/>
      <c r="BG63" s="445"/>
      <c r="BH63" s="445"/>
      <c r="BI63" s="445"/>
      <c r="BJ63" s="445"/>
      <c r="BK63" s="445"/>
      <c r="BL63" s="445"/>
      <c r="BM63" s="445"/>
      <c r="BN63" s="445"/>
      <c r="BO63" s="445"/>
    </row>
    <row r="64" spans="2:67" s="136" customFormat="1" ht="7.5" customHeight="1">
      <c r="B64" s="1230">
        <v>37</v>
      </c>
      <c r="C64" s="1215"/>
      <c r="D64" s="1325" t="s">
        <v>102</v>
      </c>
      <c r="E64" s="1326"/>
      <c r="F64" s="1326"/>
      <c r="G64" s="1326"/>
      <c r="H64" s="1326"/>
      <c r="I64" s="1326"/>
      <c r="J64" s="1326"/>
      <c r="K64" s="1326"/>
      <c r="L64" s="1327"/>
      <c r="M64" s="1247" t="str">
        <f>設定シート!$E$14&amp;CHAR(10)&amp;"以前のもの"</f>
        <v>平成27年3月31日
以前のもの</v>
      </c>
      <c r="N64" s="1248"/>
      <c r="O64" s="1248"/>
      <c r="P64" s="1248"/>
      <c r="Q64" s="1248"/>
      <c r="R64" s="1248"/>
      <c r="S64" s="1249"/>
      <c r="T64" s="1245">
        <f>保険料計算シート!D28</f>
        <v>0</v>
      </c>
      <c r="U64" s="1246"/>
      <c r="V64" s="1246"/>
      <c r="W64" s="1246"/>
      <c r="X64" s="1246"/>
      <c r="Y64" s="1246"/>
      <c r="Z64" s="1246"/>
      <c r="AA64" s="1246"/>
      <c r="AB64" s="1246"/>
      <c r="AC64" s="1335"/>
      <c r="AD64" s="1210">
        <v>23</v>
      </c>
      <c r="AE64" s="1211"/>
      <c r="AF64" s="1228"/>
      <c r="AG64" s="1417">
        <f>保険料計算シート!F28</f>
        <v>0</v>
      </c>
      <c r="AH64" s="1417"/>
      <c r="AI64" s="1417"/>
      <c r="AJ64" s="1417"/>
      <c r="AK64" s="1417"/>
      <c r="AL64" s="1417"/>
      <c r="AM64" s="1417"/>
      <c r="AN64" s="1334"/>
      <c r="AO64" s="1335"/>
      <c r="AP64" s="1210">
        <v>19</v>
      </c>
      <c r="AQ64" s="1214"/>
      <c r="AR64" s="1215"/>
      <c r="AS64" s="1235" t="str">
        <f>IF(OR($L$2=0,AG64=0),"",((設定シート!J53/1000-設定シート!$E$72/1000)*(100+$L$2)/100+設定シート!$E$72/1000)*1000)</f>
        <v/>
      </c>
      <c r="AT64" s="1236"/>
      <c r="AU64" s="1237"/>
      <c r="AV64" s="1429">
        <f>IF(AS64="",ROUNDDOWN(AG64*設定シート!J53,0),ROUNDDOWN(AG64*AS64,0))</f>
        <v>0</v>
      </c>
      <c r="AW64" s="1417"/>
      <c r="AX64" s="1417"/>
      <c r="AY64" s="1417"/>
      <c r="AZ64" s="1417"/>
      <c r="BA64" s="1417"/>
      <c r="BB64" s="1417"/>
      <c r="BC64" s="1417"/>
      <c r="BD64" s="1417"/>
      <c r="BE64" s="1346"/>
      <c r="BF64" s="443"/>
      <c r="BG64" s="443"/>
      <c r="BH64" s="443"/>
      <c r="BI64" s="443"/>
      <c r="BJ64" s="443"/>
      <c r="BK64" s="443"/>
      <c r="BL64" s="443"/>
      <c r="BM64" s="443"/>
      <c r="BN64" s="443"/>
      <c r="BO64" s="443"/>
    </row>
    <row r="65" spans="1:200" s="136" customFormat="1" ht="10.5" customHeight="1">
      <c r="B65" s="1231"/>
      <c r="C65" s="583"/>
      <c r="D65" s="1328"/>
      <c r="E65" s="1329"/>
      <c r="F65" s="1329"/>
      <c r="G65" s="1329"/>
      <c r="H65" s="1329"/>
      <c r="I65" s="1329"/>
      <c r="J65" s="1329"/>
      <c r="K65" s="1329"/>
      <c r="L65" s="1330"/>
      <c r="M65" s="1250"/>
      <c r="N65" s="1251"/>
      <c r="O65" s="1251"/>
      <c r="P65" s="1251"/>
      <c r="Q65" s="1251"/>
      <c r="R65" s="1251"/>
      <c r="S65" s="1252"/>
      <c r="T65" s="1278">
        <f>保険料計算シート!C28</f>
        <v>0</v>
      </c>
      <c r="U65" s="1279"/>
      <c r="V65" s="1279"/>
      <c r="W65" s="1279"/>
      <c r="X65" s="1279"/>
      <c r="Y65" s="1279"/>
      <c r="Z65" s="1279"/>
      <c r="AA65" s="1279"/>
      <c r="AB65" s="1279"/>
      <c r="AC65" s="1337"/>
      <c r="AD65" s="1212"/>
      <c r="AE65" s="1213"/>
      <c r="AF65" s="1229"/>
      <c r="AG65" s="1418"/>
      <c r="AH65" s="1418"/>
      <c r="AI65" s="1418"/>
      <c r="AJ65" s="1418"/>
      <c r="AK65" s="1418"/>
      <c r="AL65" s="1418"/>
      <c r="AM65" s="1418"/>
      <c r="AN65" s="1336"/>
      <c r="AO65" s="1337"/>
      <c r="AP65" s="1217"/>
      <c r="AQ65" s="1218"/>
      <c r="AR65" s="1219"/>
      <c r="AS65" s="1238"/>
      <c r="AT65" s="1239"/>
      <c r="AU65" s="1240"/>
      <c r="AV65" s="1430"/>
      <c r="AW65" s="1418"/>
      <c r="AX65" s="1418"/>
      <c r="AY65" s="1418"/>
      <c r="AZ65" s="1418"/>
      <c r="BA65" s="1418"/>
      <c r="BB65" s="1418"/>
      <c r="BC65" s="1418"/>
      <c r="BD65" s="1418"/>
      <c r="BE65" s="1234"/>
      <c r="BF65" s="444"/>
      <c r="BG65" s="444"/>
      <c r="BH65" s="444"/>
      <c r="BI65" s="444"/>
      <c r="BJ65" s="444"/>
      <c r="BK65" s="444"/>
      <c r="BL65" s="444"/>
      <c r="BM65" s="444"/>
      <c r="BN65" s="444"/>
      <c r="BO65" s="444"/>
    </row>
    <row r="66" spans="1:200" s="136" customFormat="1" ht="7.5" customHeight="1">
      <c r="B66" s="1231"/>
      <c r="C66" s="583"/>
      <c r="D66" s="1328"/>
      <c r="E66" s="1329"/>
      <c r="F66" s="1329"/>
      <c r="G66" s="1329"/>
      <c r="H66" s="1329"/>
      <c r="I66" s="1329"/>
      <c r="J66" s="1329"/>
      <c r="K66" s="1329"/>
      <c r="L66" s="1330"/>
      <c r="M66" s="1280" t="str">
        <f>設定シート!$G$14&amp;CHAR(10)&amp;"以前のもの"</f>
        <v>平成30年3月31日
以前のもの</v>
      </c>
      <c r="N66" s="1281"/>
      <c r="O66" s="1281"/>
      <c r="P66" s="1281"/>
      <c r="Q66" s="1281"/>
      <c r="R66" s="1281"/>
      <c r="S66" s="1282"/>
      <c r="T66" s="1245">
        <f>保険料計算シート!D29</f>
        <v>0</v>
      </c>
      <c r="U66" s="1246"/>
      <c r="V66" s="1246"/>
      <c r="W66" s="1246"/>
      <c r="X66" s="1246"/>
      <c r="Y66" s="1246"/>
      <c r="Z66" s="1246"/>
      <c r="AA66" s="1246"/>
      <c r="AB66" s="1246"/>
      <c r="AC66" s="159"/>
      <c r="AD66" s="1210">
        <v>24</v>
      </c>
      <c r="AE66" s="1215"/>
      <c r="AF66" s="1228"/>
      <c r="AG66" s="1417">
        <f>保険料計算シート!F29</f>
        <v>0</v>
      </c>
      <c r="AH66" s="1417"/>
      <c r="AI66" s="1417"/>
      <c r="AJ66" s="1417"/>
      <c r="AK66" s="1417"/>
      <c r="AL66" s="1417"/>
      <c r="AM66" s="1417"/>
      <c r="AN66" s="160"/>
      <c r="AO66" s="159"/>
      <c r="AP66" s="1210">
        <v>17</v>
      </c>
      <c r="AQ66" s="1191"/>
      <c r="AR66" s="1211"/>
      <c r="AS66" s="1235" t="str">
        <f>IF(OR($L$2=0,AG66=0),"",((設定シート!L53/1000-設定シート!$G$72/1000)*(100+$L$2)/100+設定シート!$G$72/1000)*1000)</f>
        <v/>
      </c>
      <c r="AT66" s="1236"/>
      <c r="AU66" s="1237"/>
      <c r="AV66" s="1429">
        <f>IF(AS66="",ROUNDDOWN(AG66*設定シート!L53,0),ROUNDDOWN(AG66*AS66,0))</f>
        <v>0</v>
      </c>
      <c r="AW66" s="1417"/>
      <c r="AX66" s="1417"/>
      <c r="AY66" s="1417"/>
      <c r="AZ66" s="1417"/>
      <c r="BA66" s="1417"/>
      <c r="BB66" s="1417"/>
      <c r="BC66" s="1417"/>
      <c r="BD66" s="1417"/>
      <c r="BE66" s="1233"/>
      <c r="BF66" s="444"/>
      <c r="BG66" s="444"/>
      <c r="BH66" s="444"/>
      <c r="BI66" s="444"/>
      <c r="BJ66" s="444"/>
      <c r="BK66" s="444"/>
      <c r="BL66" s="444"/>
      <c r="BM66" s="444"/>
      <c r="BN66" s="444"/>
      <c r="BO66" s="444"/>
    </row>
    <row r="67" spans="1:200" s="136" customFormat="1" ht="10.5" customHeight="1">
      <c r="B67" s="1231"/>
      <c r="C67" s="583"/>
      <c r="D67" s="1328"/>
      <c r="E67" s="1329"/>
      <c r="F67" s="1329"/>
      <c r="G67" s="1329"/>
      <c r="H67" s="1329"/>
      <c r="I67" s="1329"/>
      <c r="J67" s="1329"/>
      <c r="K67" s="1329"/>
      <c r="L67" s="1330"/>
      <c r="M67" s="1283"/>
      <c r="N67" s="1284"/>
      <c r="O67" s="1284"/>
      <c r="P67" s="1284"/>
      <c r="Q67" s="1284"/>
      <c r="R67" s="1284"/>
      <c r="S67" s="1285"/>
      <c r="T67" s="1278">
        <f>保険料計算シート!C29</f>
        <v>0</v>
      </c>
      <c r="U67" s="1279"/>
      <c r="V67" s="1279"/>
      <c r="W67" s="1279"/>
      <c r="X67" s="1279"/>
      <c r="Y67" s="1279"/>
      <c r="Z67" s="1279"/>
      <c r="AA67" s="1279"/>
      <c r="AB67" s="1279"/>
      <c r="AC67" s="161"/>
      <c r="AD67" s="585"/>
      <c r="AE67" s="583"/>
      <c r="AF67" s="1229"/>
      <c r="AG67" s="1418"/>
      <c r="AH67" s="1418"/>
      <c r="AI67" s="1418"/>
      <c r="AJ67" s="1418"/>
      <c r="AK67" s="1418"/>
      <c r="AL67" s="1418"/>
      <c r="AM67" s="1418"/>
      <c r="AN67" s="1220"/>
      <c r="AO67" s="1221"/>
      <c r="AP67" s="1212"/>
      <c r="AQ67" s="1197"/>
      <c r="AR67" s="1213"/>
      <c r="AS67" s="1238"/>
      <c r="AT67" s="1239"/>
      <c r="AU67" s="1240"/>
      <c r="AV67" s="1430"/>
      <c r="AW67" s="1418"/>
      <c r="AX67" s="1418"/>
      <c r="AY67" s="1418"/>
      <c r="AZ67" s="1418"/>
      <c r="BA67" s="1418"/>
      <c r="BB67" s="1418"/>
      <c r="BC67" s="1418"/>
      <c r="BD67" s="1418"/>
      <c r="BE67" s="1234"/>
      <c r="BF67" s="444"/>
      <c r="BG67" s="444"/>
      <c r="BH67" s="444"/>
      <c r="BI67" s="444"/>
      <c r="BJ67" s="444"/>
      <c r="BK67" s="444"/>
      <c r="BL67" s="444"/>
      <c r="BM67" s="444"/>
      <c r="BN67" s="444"/>
      <c r="BO67" s="444"/>
    </row>
    <row r="68" spans="1:200" s="136" customFormat="1" ht="7.5" customHeight="1">
      <c r="B68" s="1231"/>
      <c r="C68" s="583"/>
      <c r="D68" s="1328"/>
      <c r="E68" s="1329"/>
      <c r="F68" s="1329"/>
      <c r="G68" s="1329"/>
      <c r="H68" s="1329"/>
      <c r="I68" s="1329"/>
      <c r="J68" s="1329"/>
      <c r="K68" s="1329"/>
      <c r="L68" s="1330"/>
      <c r="M68" s="1280" t="str">
        <f>設定シート!$I$14&amp;CHAR(10)&amp;"以降のもの"</f>
        <v>平成30年4月1日
以降のもの</v>
      </c>
      <c r="N68" s="1281"/>
      <c r="O68" s="1281"/>
      <c r="P68" s="1281"/>
      <c r="Q68" s="1281"/>
      <c r="R68" s="1281"/>
      <c r="S68" s="1282"/>
      <c r="T68" s="1245">
        <f>保険料計算シート!D30</f>
        <v>0</v>
      </c>
      <c r="U68" s="1246"/>
      <c r="V68" s="1246"/>
      <c r="W68" s="1246"/>
      <c r="X68" s="1246"/>
      <c r="Y68" s="1246"/>
      <c r="Z68" s="1246"/>
      <c r="AA68" s="1246"/>
      <c r="AB68" s="1246"/>
      <c r="AC68" s="162"/>
      <c r="AD68" s="585"/>
      <c r="AE68" s="583"/>
      <c r="AF68" s="1228"/>
      <c r="AG68" s="1417">
        <f>保険料計算シート!F30</f>
        <v>0</v>
      </c>
      <c r="AH68" s="1417"/>
      <c r="AI68" s="1417"/>
      <c r="AJ68" s="1417"/>
      <c r="AK68" s="1417"/>
      <c r="AL68" s="1417"/>
      <c r="AM68" s="1417"/>
      <c r="AN68" s="163"/>
      <c r="AO68" s="163"/>
      <c r="AP68" s="1210">
        <v>15</v>
      </c>
      <c r="AQ68" s="1191"/>
      <c r="AR68" s="1211"/>
      <c r="AS68" s="1235" t="str">
        <f>IF(OR($L$2=0,AG68=0),"",((設定シート!N53/1000-設定シート!$I$72/1000)*(100+$L$2)/100+設定シート!$I$72/1000)*1000)</f>
        <v/>
      </c>
      <c r="AT68" s="1236"/>
      <c r="AU68" s="1237"/>
      <c r="AV68" s="1429">
        <f>IF(AS68="",ROUNDDOWN(AG68*設定シート!N53,0),ROUNDDOWN(AG68*AS68,0))</f>
        <v>0</v>
      </c>
      <c r="AW68" s="1417"/>
      <c r="AX68" s="1417"/>
      <c r="AY68" s="1417"/>
      <c r="AZ68" s="1417"/>
      <c r="BA68" s="1417"/>
      <c r="BB68" s="1417"/>
      <c r="BC68" s="1417"/>
      <c r="BD68" s="1417"/>
      <c r="BE68" s="375"/>
      <c r="BF68" s="444"/>
      <c r="BG68" s="444"/>
      <c r="BH68" s="444"/>
      <c r="BI68" s="444"/>
      <c r="BJ68" s="444"/>
      <c r="BK68" s="444"/>
      <c r="BL68" s="444"/>
      <c r="BM68" s="444"/>
      <c r="BN68" s="444"/>
      <c r="BO68" s="444"/>
    </row>
    <row r="69" spans="1:200" s="136" customFormat="1" ht="10.5" customHeight="1">
      <c r="B69" s="1232"/>
      <c r="C69" s="1219"/>
      <c r="D69" s="1331"/>
      <c r="E69" s="1332"/>
      <c r="F69" s="1332"/>
      <c r="G69" s="1332"/>
      <c r="H69" s="1332"/>
      <c r="I69" s="1332"/>
      <c r="J69" s="1332"/>
      <c r="K69" s="1332"/>
      <c r="L69" s="1333"/>
      <c r="M69" s="1283"/>
      <c r="N69" s="1284"/>
      <c r="O69" s="1284"/>
      <c r="P69" s="1284"/>
      <c r="Q69" s="1284"/>
      <c r="R69" s="1284"/>
      <c r="S69" s="1285"/>
      <c r="T69" s="1278">
        <f>保険料計算シート!C30</f>
        <v>0</v>
      </c>
      <c r="U69" s="1279"/>
      <c r="V69" s="1279"/>
      <c r="W69" s="1279"/>
      <c r="X69" s="1279"/>
      <c r="Y69" s="1279"/>
      <c r="Z69" s="1279"/>
      <c r="AA69" s="1279"/>
      <c r="AB69" s="1279"/>
      <c r="AC69" s="155"/>
      <c r="AD69" s="1217"/>
      <c r="AE69" s="1219"/>
      <c r="AF69" s="1229"/>
      <c r="AG69" s="1418"/>
      <c r="AH69" s="1418"/>
      <c r="AI69" s="1418"/>
      <c r="AJ69" s="1418"/>
      <c r="AK69" s="1418"/>
      <c r="AL69" s="1418"/>
      <c r="AM69" s="1418"/>
      <c r="AN69" s="1220"/>
      <c r="AO69" s="1221"/>
      <c r="AP69" s="1212"/>
      <c r="AQ69" s="1197"/>
      <c r="AR69" s="1213"/>
      <c r="AS69" s="1238"/>
      <c r="AT69" s="1239"/>
      <c r="AU69" s="1240"/>
      <c r="AV69" s="1430"/>
      <c r="AW69" s="1418"/>
      <c r="AX69" s="1418"/>
      <c r="AY69" s="1418"/>
      <c r="AZ69" s="1418"/>
      <c r="BA69" s="1418"/>
      <c r="BB69" s="1418"/>
      <c r="BC69" s="1418"/>
      <c r="BD69" s="1418"/>
      <c r="BE69" s="158"/>
      <c r="BF69" s="445"/>
      <c r="BG69" s="445"/>
      <c r="BH69" s="445"/>
      <c r="BI69" s="445"/>
      <c r="BJ69" s="445"/>
      <c r="BK69" s="445"/>
      <c r="BL69" s="445"/>
      <c r="BM69" s="445"/>
      <c r="BN69" s="445"/>
      <c r="BO69" s="445"/>
    </row>
    <row r="70" spans="1:200" s="136" customFormat="1" ht="7.5" customHeight="1">
      <c r="A70" s="150"/>
      <c r="B70" s="1230"/>
      <c r="C70" s="1215"/>
      <c r="D70" s="1319"/>
      <c r="E70" s="1320"/>
      <c r="F70" s="1320"/>
      <c r="G70" s="1320"/>
      <c r="H70" s="1320"/>
      <c r="I70" s="1320"/>
      <c r="J70" s="1320"/>
      <c r="K70" s="1320"/>
      <c r="L70" s="1321"/>
      <c r="M70" s="1280" t="str">
        <f>設定シート!$C$14&amp;CHAR(10)&amp;"以前のもの"</f>
        <v>平成19年3月31日
以前のもの</v>
      </c>
      <c r="N70" s="1281"/>
      <c r="O70" s="1281"/>
      <c r="P70" s="1281"/>
      <c r="Q70" s="1281"/>
      <c r="R70" s="1281"/>
      <c r="S70" s="1282"/>
      <c r="T70" s="1317">
        <f>保険料計算シート!D45</f>
        <v>0</v>
      </c>
      <c r="U70" s="1318"/>
      <c r="V70" s="1318"/>
      <c r="W70" s="1318"/>
      <c r="X70" s="1318"/>
      <c r="Y70" s="1318"/>
      <c r="Z70" s="1318"/>
      <c r="AA70" s="1318"/>
      <c r="AB70" s="1318"/>
      <c r="AC70" s="151"/>
      <c r="AD70" s="1481"/>
      <c r="AE70" s="1482"/>
      <c r="AF70" s="1228" t="s">
        <v>32</v>
      </c>
      <c r="AG70" s="1474">
        <f>保険料計算シート!F45</f>
        <v>0</v>
      </c>
      <c r="AH70" s="1474"/>
      <c r="AI70" s="1474"/>
      <c r="AJ70" s="1474"/>
      <c r="AK70" s="1474"/>
      <c r="AL70" s="1474"/>
      <c r="AM70" s="1474"/>
      <c r="AN70" s="152"/>
      <c r="AO70" s="153"/>
      <c r="AP70" s="1340"/>
      <c r="AQ70" s="1341"/>
      <c r="AR70" s="1342"/>
      <c r="AS70" s="1235"/>
      <c r="AT70" s="1236"/>
      <c r="AU70" s="1237"/>
      <c r="AV70" s="1476">
        <f>IF(AS70="",保険料計算シート!G45,ROUNDDOWN(保険料計算シート!F45*AS70,0))</f>
        <v>0</v>
      </c>
      <c r="AW70" s="1474"/>
      <c r="AX70" s="1474"/>
      <c r="AY70" s="1474"/>
      <c r="AZ70" s="1474"/>
      <c r="BA70" s="1474"/>
      <c r="BB70" s="1474"/>
      <c r="BC70" s="1474"/>
      <c r="BD70" s="1474"/>
      <c r="BE70" s="154"/>
      <c r="BF70" s="445"/>
      <c r="BG70" s="445"/>
      <c r="BH70" s="445"/>
      <c r="BI70" s="445"/>
      <c r="BJ70" s="445"/>
      <c r="BK70" s="445"/>
      <c r="BL70" s="445"/>
      <c r="BM70" s="445"/>
      <c r="BN70" s="445"/>
      <c r="BO70" s="445"/>
    </row>
    <row r="71" spans="1:200" s="136" customFormat="1" ht="10.5" customHeight="1">
      <c r="A71" s="150"/>
      <c r="B71" s="1232"/>
      <c r="C71" s="1219"/>
      <c r="D71" s="1322"/>
      <c r="E71" s="1323"/>
      <c r="F71" s="1323"/>
      <c r="G71" s="1323"/>
      <c r="H71" s="1323"/>
      <c r="I71" s="1323"/>
      <c r="J71" s="1323"/>
      <c r="K71" s="1323"/>
      <c r="L71" s="1324"/>
      <c r="M71" s="1283"/>
      <c r="N71" s="1284"/>
      <c r="O71" s="1284"/>
      <c r="P71" s="1284"/>
      <c r="Q71" s="1284"/>
      <c r="R71" s="1284"/>
      <c r="S71" s="1285"/>
      <c r="T71" s="1278">
        <f>保険料計算シート!C45</f>
        <v>0</v>
      </c>
      <c r="U71" s="1279"/>
      <c r="V71" s="1279"/>
      <c r="W71" s="1279"/>
      <c r="X71" s="1279"/>
      <c r="Y71" s="1279"/>
      <c r="Z71" s="1279"/>
      <c r="AA71" s="1279"/>
      <c r="AB71" s="1279"/>
      <c r="AC71" s="164"/>
      <c r="AD71" s="1483"/>
      <c r="AE71" s="1484"/>
      <c r="AF71" s="1229"/>
      <c r="AG71" s="1475"/>
      <c r="AH71" s="1475"/>
      <c r="AI71" s="1475"/>
      <c r="AJ71" s="1475"/>
      <c r="AK71" s="1475"/>
      <c r="AL71" s="1475"/>
      <c r="AM71" s="1475"/>
      <c r="AN71" s="156"/>
      <c r="AO71" s="157"/>
      <c r="AP71" s="1343"/>
      <c r="AQ71" s="1344"/>
      <c r="AR71" s="1345"/>
      <c r="AS71" s="1238"/>
      <c r="AT71" s="1239"/>
      <c r="AU71" s="1240"/>
      <c r="AV71" s="1477"/>
      <c r="AW71" s="1475"/>
      <c r="AX71" s="1475"/>
      <c r="AY71" s="1475"/>
      <c r="AZ71" s="1475"/>
      <c r="BA71" s="1475"/>
      <c r="BB71" s="1475"/>
      <c r="BC71" s="1475"/>
      <c r="BD71" s="1475"/>
      <c r="BE71" s="158"/>
      <c r="BF71" s="445"/>
      <c r="BG71" s="445"/>
      <c r="BH71" s="445"/>
      <c r="BI71" s="445"/>
      <c r="BJ71" s="445"/>
      <c r="BK71" s="445"/>
      <c r="BL71" s="445"/>
      <c r="BM71" s="445"/>
      <c r="BN71" s="445"/>
      <c r="BO71" s="445"/>
    </row>
    <row r="72" spans="1:200" s="136" customFormat="1" ht="18" customHeight="1">
      <c r="B72" s="1415"/>
      <c r="C72" s="1416"/>
      <c r="D72" s="1306" t="s">
        <v>97</v>
      </c>
      <c r="E72" s="1307"/>
      <c r="F72" s="1307"/>
      <c r="G72" s="1307"/>
      <c r="H72" s="1307"/>
      <c r="I72" s="1307"/>
      <c r="J72" s="1307"/>
      <c r="K72" s="1307"/>
      <c r="L72" s="1308"/>
      <c r="M72" s="1433"/>
      <c r="N72" s="1434"/>
      <c r="O72" s="1434"/>
      <c r="P72" s="1434"/>
      <c r="Q72" s="1434"/>
      <c r="R72" s="1434"/>
      <c r="S72" s="1416"/>
      <c r="T72" s="1311">
        <f>SUM(T16:AB71)</f>
        <v>0</v>
      </c>
      <c r="U72" s="1312"/>
      <c r="V72" s="1312"/>
      <c r="W72" s="1312"/>
      <c r="X72" s="1312"/>
      <c r="Y72" s="1312"/>
      <c r="Z72" s="1312"/>
      <c r="AA72" s="1312"/>
      <c r="AB72" s="1312"/>
      <c r="AC72" s="141"/>
      <c r="AD72" s="1313"/>
      <c r="AE72" s="1314"/>
      <c r="AF72" s="384"/>
      <c r="AG72" s="1303">
        <f>SUM(AG16:AM71)</f>
        <v>0</v>
      </c>
      <c r="AH72" s="1303"/>
      <c r="AI72" s="1303"/>
      <c r="AJ72" s="1303"/>
      <c r="AK72" s="1303"/>
      <c r="AL72" s="1303"/>
      <c r="AM72" s="1303"/>
      <c r="AN72" s="1338"/>
      <c r="AO72" s="1339"/>
      <c r="AP72" s="1299"/>
      <c r="AQ72" s="1300"/>
      <c r="AR72" s="1301"/>
      <c r="AS72" s="1299"/>
      <c r="AT72" s="1300"/>
      <c r="AU72" s="1301"/>
      <c r="AV72" s="1302">
        <f>SUM(AV16:BD71)</f>
        <v>0</v>
      </c>
      <c r="AW72" s="1303"/>
      <c r="AX72" s="1303"/>
      <c r="AY72" s="1303"/>
      <c r="AZ72" s="1303"/>
      <c r="BA72" s="1303"/>
      <c r="BB72" s="1303"/>
      <c r="BC72" s="1303"/>
      <c r="BD72" s="1303"/>
      <c r="BE72" s="140"/>
      <c r="BF72" s="442"/>
      <c r="BG72" s="442"/>
      <c r="BH72" s="442"/>
      <c r="BI72" s="442"/>
      <c r="BJ72" s="442"/>
      <c r="BK72" s="442"/>
      <c r="BL72" s="442"/>
      <c r="BM72" s="442"/>
      <c r="BN72" s="442"/>
      <c r="BO72" s="442"/>
    </row>
    <row r="73" spans="1:200" s="136" customFormat="1" ht="18" customHeight="1">
      <c r="B73" s="1134" t="s">
        <v>334</v>
      </c>
      <c r="C73" s="1135"/>
      <c r="D73" s="1135"/>
      <c r="E73" s="1135"/>
      <c r="F73" s="1135"/>
      <c r="G73" s="1135"/>
      <c r="H73" s="1135"/>
      <c r="I73" s="1135"/>
      <c r="J73" s="1135"/>
      <c r="K73" s="1135"/>
      <c r="L73" s="1136"/>
      <c r="M73" s="1137" t="s">
        <v>344</v>
      </c>
      <c r="N73" s="1138"/>
      <c r="O73" s="1138"/>
      <c r="P73" s="1138"/>
      <c r="Q73" s="1138"/>
      <c r="R73" s="1138"/>
      <c r="S73" s="1139"/>
      <c r="AE73" s="142"/>
      <c r="AF73" s="222" t="s">
        <v>216</v>
      </c>
      <c r="AG73" s="1297" t="s">
        <v>218</v>
      </c>
      <c r="AH73" s="1297"/>
      <c r="AI73" s="1297"/>
      <c r="AJ73" s="1297"/>
      <c r="AK73" s="1297"/>
      <c r="AL73" s="1297"/>
      <c r="AM73" s="1297"/>
      <c r="AN73" s="1297"/>
      <c r="AO73" s="1298"/>
      <c r="AP73" s="223" t="s">
        <v>217</v>
      </c>
      <c r="AQ73" s="1292" t="s">
        <v>98</v>
      </c>
      <c r="AR73" s="1292"/>
      <c r="AS73" s="1292"/>
      <c r="AT73" s="1292"/>
      <c r="AU73" s="1293"/>
      <c r="AV73" s="1294" t="s">
        <v>219</v>
      </c>
      <c r="AW73" s="1295"/>
      <c r="AX73" s="1295"/>
      <c r="AY73" s="1295"/>
      <c r="AZ73" s="1295"/>
      <c r="BA73" s="1295"/>
      <c r="BB73" s="1295"/>
      <c r="BC73" s="1295"/>
      <c r="BD73" s="1295"/>
      <c r="BE73" s="1296"/>
      <c r="BF73" s="446"/>
      <c r="BG73" s="446"/>
      <c r="BH73" s="446"/>
      <c r="BI73" s="446"/>
      <c r="BJ73" s="446"/>
      <c r="BK73" s="446"/>
      <c r="BL73" s="446"/>
      <c r="BM73" s="446"/>
      <c r="BN73" s="446"/>
      <c r="BO73" s="446"/>
    </row>
    <row r="74" spans="1:200" s="136" customFormat="1" ht="9.9499999999999993" customHeight="1">
      <c r="AF74" s="1290">
        <f>SUM(AG16:AM69)</f>
        <v>0</v>
      </c>
      <c r="AG74" s="1242"/>
      <c r="AH74" s="1242"/>
      <c r="AI74" s="1242"/>
      <c r="AJ74" s="1242"/>
      <c r="AK74" s="1242"/>
      <c r="AL74" s="1242"/>
      <c r="AM74" s="1242"/>
      <c r="AN74" s="1357" t="s">
        <v>90</v>
      </c>
      <c r="AO74" s="1478"/>
      <c r="AP74" s="1435" t="s">
        <v>99</v>
      </c>
      <c r="AQ74" s="1369"/>
      <c r="AR74" s="1369"/>
      <c r="AS74" s="1369"/>
      <c r="AT74" s="1369"/>
      <c r="AU74" s="1436"/>
      <c r="AV74" s="1271">
        <f>ROUNDDOWN(AF74*AP75,0)</f>
        <v>0</v>
      </c>
      <c r="AW74" s="1242"/>
      <c r="AX74" s="1242"/>
      <c r="AY74" s="1242"/>
      <c r="AZ74" s="1242"/>
      <c r="BA74" s="1242"/>
      <c r="BB74" s="1242"/>
      <c r="BC74" s="1242"/>
      <c r="BD74" s="1242"/>
      <c r="BE74" s="1274" t="s">
        <v>8</v>
      </c>
      <c r="BF74" s="441"/>
      <c r="BG74" s="441"/>
      <c r="BH74" s="441"/>
      <c r="BI74" s="441"/>
      <c r="BJ74" s="441"/>
      <c r="BK74" s="441"/>
      <c r="BL74" s="441"/>
      <c r="BM74" s="441"/>
      <c r="BN74" s="441"/>
      <c r="BO74" s="441"/>
    </row>
    <row r="75" spans="1:200" s="136" customFormat="1" ht="11.25" customHeight="1">
      <c r="AF75" s="1291"/>
      <c r="AG75" s="1273"/>
      <c r="AH75" s="1273"/>
      <c r="AI75" s="1273"/>
      <c r="AJ75" s="1273"/>
      <c r="AK75" s="1273"/>
      <c r="AL75" s="1273"/>
      <c r="AM75" s="1273"/>
      <c r="AN75" s="1479"/>
      <c r="AO75" s="1480"/>
      <c r="AP75" s="1276">
        <v>0.02</v>
      </c>
      <c r="AQ75" s="630"/>
      <c r="AR75" s="630"/>
      <c r="AS75" s="630"/>
      <c r="AT75" s="630"/>
      <c r="AU75" s="1277"/>
      <c r="AV75" s="1272"/>
      <c r="AW75" s="1273"/>
      <c r="AX75" s="1273"/>
      <c r="AY75" s="1273"/>
      <c r="AZ75" s="1273"/>
      <c r="BA75" s="1273"/>
      <c r="BB75" s="1273"/>
      <c r="BC75" s="1273"/>
      <c r="BD75" s="1273"/>
      <c r="BE75" s="1275"/>
      <c r="BF75" s="437"/>
      <c r="BG75" s="437"/>
      <c r="BH75" s="437"/>
      <c r="BI75" s="437"/>
      <c r="BJ75" s="437"/>
      <c r="BK75" s="437"/>
      <c r="BL75" s="437"/>
      <c r="BM75" s="437"/>
      <c r="BN75" s="437"/>
      <c r="BO75" s="437"/>
    </row>
    <row r="76" spans="1:200" s="136" customFormat="1" ht="11.25" customHeight="1">
      <c r="AF76" s="436"/>
      <c r="AG76" s="436"/>
      <c r="AH76" s="436"/>
      <c r="AI76" s="436"/>
      <c r="AJ76" s="436"/>
      <c r="AK76" s="436"/>
      <c r="AL76" s="436"/>
      <c r="AM76" s="436"/>
      <c r="AN76" s="388"/>
      <c r="AO76" s="388"/>
      <c r="AP76" s="370"/>
      <c r="AQ76" s="370"/>
      <c r="AR76" s="370"/>
      <c r="AS76" s="370"/>
      <c r="AT76" s="370"/>
      <c r="AU76" s="370"/>
      <c r="AV76" s="436"/>
      <c r="AW76" s="436"/>
      <c r="AX76" s="436"/>
      <c r="AY76" s="436"/>
      <c r="AZ76" s="436"/>
      <c r="BA76" s="436"/>
      <c r="BB76" s="436"/>
      <c r="BC76" s="436"/>
      <c r="BD76" s="436"/>
      <c r="BE76" s="437"/>
      <c r="BF76" s="437"/>
      <c r="BG76" s="437"/>
      <c r="BH76" s="437"/>
      <c r="BI76" s="437"/>
      <c r="BJ76" s="437"/>
      <c r="BK76" s="437"/>
      <c r="BL76" s="437"/>
      <c r="BM76" s="437"/>
      <c r="BN76" s="437"/>
      <c r="BO76" s="437"/>
    </row>
    <row r="77" spans="1:200" s="397" customFormat="1" ht="6" customHeight="1">
      <c r="A77" s="1116" t="s">
        <v>315</v>
      </c>
      <c r="B77" s="1118"/>
      <c r="C77" s="1102" t="s">
        <v>316</v>
      </c>
      <c r="D77" s="1103"/>
      <c r="E77" s="1103"/>
      <c r="F77" s="1103"/>
      <c r="G77" s="1103"/>
      <c r="H77" s="1103"/>
      <c r="I77" s="1103"/>
      <c r="J77" s="1103"/>
      <c r="K77" s="1103"/>
      <c r="L77" s="1103"/>
      <c r="M77" s="1103"/>
      <c r="N77" s="1103"/>
      <c r="O77" s="1103"/>
      <c r="P77" s="1103"/>
      <c r="Q77" s="1103"/>
      <c r="R77" s="1103"/>
      <c r="S77" s="1103"/>
      <c r="T77" s="1103"/>
      <c r="U77" s="1104"/>
      <c r="V77" s="1124" t="s">
        <v>317</v>
      </c>
      <c r="W77" s="1109"/>
      <c r="X77" s="1109"/>
      <c r="Y77" s="1109"/>
      <c r="Z77" s="1109"/>
      <c r="AA77" s="1109"/>
      <c r="AB77" s="1109"/>
      <c r="AC77" s="1109"/>
      <c r="AD77" s="1125"/>
      <c r="AE77" s="1116" t="s">
        <v>318</v>
      </c>
      <c r="AF77" s="1117"/>
      <c r="AG77" s="1117"/>
      <c r="AH77" s="1117"/>
      <c r="AI77" s="1117"/>
      <c r="AJ77" s="1117"/>
      <c r="AK77" s="1117"/>
      <c r="AL77" s="1117"/>
      <c r="AM77" s="1118"/>
      <c r="AN77" s="1124" t="s">
        <v>319</v>
      </c>
      <c r="AO77" s="1109"/>
      <c r="AP77" s="1109"/>
      <c r="AQ77" s="1109"/>
      <c r="AR77" s="1109"/>
      <c r="AS77" s="1109"/>
      <c r="AT77" s="1109"/>
      <c r="AU77" s="1109"/>
      <c r="AV77" s="1109"/>
      <c r="AW77" s="1125"/>
      <c r="AX77" s="395"/>
      <c r="AY77" s="1132"/>
      <c r="AZ77" s="1132"/>
      <c r="BA77" s="1132"/>
      <c r="BB77" s="1132"/>
      <c r="BC77" s="1133"/>
      <c r="BD77" s="1133"/>
      <c r="BE77" s="1133"/>
      <c r="BF77" s="1133"/>
      <c r="BG77" s="1133"/>
      <c r="BH77" s="1133"/>
      <c r="BI77" s="1133"/>
      <c r="BJ77" s="1133"/>
      <c r="BK77" s="1133"/>
      <c r="BL77" s="1133"/>
      <c r="BM77" s="1133"/>
      <c r="BN77" s="1133"/>
      <c r="BO77" s="1133"/>
      <c r="BP77" s="1133"/>
      <c r="BQ77" s="1133"/>
      <c r="BR77" s="1133"/>
      <c r="BS77" s="1133"/>
      <c r="BT77" s="1133"/>
      <c r="BU77" s="1133"/>
      <c r="BV77" s="1133"/>
      <c r="BW77" s="1133"/>
      <c r="BX77" s="1133"/>
      <c r="BY77" s="1133"/>
      <c r="BZ77" s="1133"/>
      <c r="CA77" s="1133"/>
      <c r="CB77" s="1133"/>
      <c r="CC77" s="1133"/>
      <c r="CD77" s="1133"/>
      <c r="CE77" s="1133"/>
      <c r="CF77" s="1133"/>
      <c r="CG77" s="1133"/>
      <c r="CH77" s="1133"/>
      <c r="CI77" s="1133"/>
      <c r="CJ77" s="1109" t="s">
        <v>317</v>
      </c>
      <c r="CK77" s="1109"/>
      <c r="CL77" s="1109"/>
      <c r="CM77" s="1109"/>
      <c r="CN77" s="1109"/>
      <c r="CO77" s="1109"/>
      <c r="CP77" s="1109"/>
      <c r="CQ77" s="1109"/>
      <c r="CR77" s="1109"/>
      <c r="CS77" s="1109"/>
      <c r="CT77" s="1109"/>
      <c r="CU77" s="1125"/>
      <c r="CV77" s="1116" t="s">
        <v>318</v>
      </c>
      <c r="CW77" s="1117"/>
      <c r="CX77" s="1117"/>
      <c r="CY77" s="1117"/>
      <c r="CZ77" s="1117"/>
      <c r="DA77" s="1117"/>
      <c r="DB77" s="1117"/>
      <c r="DC77" s="1117"/>
      <c r="DD77" s="1117"/>
      <c r="DE77" s="1118"/>
      <c r="DF77" s="1099" t="s">
        <v>319</v>
      </c>
      <c r="DG77" s="1099"/>
      <c r="DH77" s="1099"/>
      <c r="DI77" s="1099"/>
      <c r="DJ77" s="1099"/>
      <c r="DK77" s="1099"/>
      <c r="DL77" s="1099"/>
      <c r="DM77" s="1099"/>
      <c r="DN77" s="1099"/>
      <c r="DO77" s="1099"/>
      <c r="DP77" s="1099"/>
      <c r="DQ77" s="1099"/>
      <c r="DR77" s="1099"/>
      <c r="DS77" s="1099"/>
      <c r="DT77" s="395"/>
      <c r="DU77" s="1101" t="s">
        <v>315</v>
      </c>
      <c r="DV77" s="1101"/>
      <c r="DW77" s="1101"/>
      <c r="DX77" s="1101"/>
      <c r="DY77" s="1101"/>
      <c r="DZ77" s="1101"/>
      <c r="EA77" s="1102" t="s">
        <v>316</v>
      </c>
      <c r="EB77" s="1103"/>
      <c r="EC77" s="1103"/>
      <c r="ED77" s="1103"/>
      <c r="EE77" s="1103"/>
      <c r="EF77" s="1103"/>
      <c r="EG77" s="1103"/>
      <c r="EH77" s="1103"/>
      <c r="EI77" s="1103"/>
      <c r="EJ77" s="1103"/>
      <c r="EK77" s="1103"/>
      <c r="EL77" s="1103"/>
      <c r="EM77" s="1103"/>
      <c r="EN77" s="1103"/>
      <c r="EO77" s="1103"/>
      <c r="EP77" s="1103"/>
      <c r="EQ77" s="1103"/>
      <c r="ER77" s="1103"/>
      <c r="ES77" s="1103"/>
      <c r="ET77" s="1103"/>
      <c r="EU77" s="1103"/>
      <c r="EV77" s="1103"/>
      <c r="EW77" s="1103"/>
      <c r="EX77" s="1103"/>
      <c r="EY77" s="1103"/>
      <c r="EZ77" s="1104"/>
      <c r="FA77" s="1109" t="s">
        <v>317</v>
      </c>
      <c r="FB77" s="1110"/>
      <c r="FC77" s="1110"/>
      <c r="FD77" s="1110"/>
      <c r="FE77" s="1110"/>
      <c r="FF77" s="1110"/>
      <c r="FG77" s="1110"/>
      <c r="FH77" s="1110"/>
      <c r="FI77" s="1110"/>
      <c r="FJ77" s="1110"/>
      <c r="FK77" s="1111"/>
      <c r="FL77" s="1101" t="s">
        <v>318</v>
      </c>
      <c r="FM77" s="1101"/>
      <c r="FN77" s="1101"/>
      <c r="FO77" s="1101"/>
      <c r="FP77" s="1101"/>
      <c r="FQ77" s="1101"/>
      <c r="FR77" s="1099" t="s">
        <v>319</v>
      </c>
      <c r="FS77" s="1099"/>
      <c r="FT77" s="1099"/>
      <c r="FU77" s="1099"/>
      <c r="FV77" s="1099"/>
      <c r="FW77" s="1099"/>
      <c r="FX77" s="395"/>
      <c r="FY77" s="396"/>
      <c r="FZ77" s="396"/>
      <c r="GA77" s="396"/>
      <c r="GB77" s="396"/>
      <c r="GC77" s="395"/>
      <c r="GD77" s="395"/>
      <c r="GE77" s="395"/>
      <c r="GF77" s="395"/>
      <c r="GG77" s="395"/>
      <c r="GH77" s="395"/>
      <c r="GI77" s="395"/>
      <c r="GJ77" s="395"/>
      <c r="GK77" s="395"/>
      <c r="GL77" s="395"/>
      <c r="GM77" s="395"/>
      <c r="GN77" s="395"/>
      <c r="GO77" s="395"/>
      <c r="GP77" s="395"/>
      <c r="GQ77" s="395"/>
      <c r="GR77" s="395"/>
    </row>
    <row r="78" spans="1:200" s="397" customFormat="1" ht="6" customHeight="1">
      <c r="A78" s="1122"/>
      <c r="B78" s="1123"/>
      <c r="C78" s="1105"/>
      <c r="D78" s="959"/>
      <c r="E78" s="959"/>
      <c r="F78" s="959"/>
      <c r="G78" s="959"/>
      <c r="H78" s="959"/>
      <c r="I78" s="959"/>
      <c r="J78" s="959"/>
      <c r="K78" s="959"/>
      <c r="L78" s="959"/>
      <c r="M78" s="959"/>
      <c r="N78" s="959"/>
      <c r="O78" s="959"/>
      <c r="P78" s="959"/>
      <c r="Q78" s="959"/>
      <c r="R78" s="959"/>
      <c r="S78" s="959"/>
      <c r="T78" s="959"/>
      <c r="U78" s="1106"/>
      <c r="V78" s="1126"/>
      <c r="W78" s="1127"/>
      <c r="X78" s="1127"/>
      <c r="Y78" s="1127"/>
      <c r="Z78" s="1127"/>
      <c r="AA78" s="1127"/>
      <c r="AB78" s="1127"/>
      <c r="AC78" s="1127"/>
      <c r="AD78" s="1128"/>
      <c r="AE78" s="1119"/>
      <c r="AF78" s="1120"/>
      <c r="AG78" s="1120"/>
      <c r="AH78" s="1120"/>
      <c r="AI78" s="1120"/>
      <c r="AJ78" s="1120"/>
      <c r="AK78" s="1120"/>
      <c r="AL78" s="1120"/>
      <c r="AM78" s="1121"/>
      <c r="AN78" s="1126"/>
      <c r="AO78" s="1127"/>
      <c r="AP78" s="1127"/>
      <c r="AQ78" s="1127"/>
      <c r="AR78" s="1127"/>
      <c r="AS78" s="1127"/>
      <c r="AT78" s="1127"/>
      <c r="AU78" s="1127"/>
      <c r="AV78" s="1127"/>
      <c r="AW78" s="1128"/>
      <c r="AX78" s="395"/>
      <c r="AY78" s="1132"/>
      <c r="AZ78" s="1132"/>
      <c r="BA78" s="1132"/>
      <c r="BB78" s="1132"/>
      <c r="BC78" s="1133"/>
      <c r="BD78" s="1133"/>
      <c r="BE78" s="1133"/>
      <c r="BF78" s="1133"/>
      <c r="BG78" s="1133"/>
      <c r="BH78" s="1133"/>
      <c r="BI78" s="1133"/>
      <c r="BJ78" s="1133"/>
      <c r="BK78" s="1133"/>
      <c r="BL78" s="1133"/>
      <c r="BM78" s="1133"/>
      <c r="BN78" s="1133"/>
      <c r="BO78" s="1133"/>
      <c r="BP78" s="1133"/>
      <c r="BQ78" s="1133"/>
      <c r="BR78" s="1133"/>
      <c r="BS78" s="1133"/>
      <c r="BT78" s="1133"/>
      <c r="BU78" s="1133"/>
      <c r="BV78" s="1133"/>
      <c r="BW78" s="1133"/>
      <c r="BX78" s="1133"/>
      <c r="BY78" s="1133"/>
      <c r="BZ78" s="1133"/>
      <c r="CA78" s="1133"/>
      <c r="CB78" s="1133"/>
      <c r="CC78" s="1133"/>
      <c r="CD78" s="1133"/>
      <c r="CE78" s="1133"/>
      <c r="CF78" s="1133"/>
      <c r="CG78" s="1133"/>
      <c r="CH78" s="1133"/>
      <c r="CI78" s="1133"/>
      <c r="CJ78" s="1127"/>
      <c r="CK78" s="1127"/>
      <c r="CL78" s="1127"/>
      <c r="CM78" s="1127"/>
      <c r="CN78" s="1127"/>
      <c r="CO78" s="1127"/>
      <c r="CP78" s="1127"/>
      <c r="CQ78" s="1127"/>
      <c r="CR78" s="1127"/>
      <c r="CS78" s="1127"/>
      <c r="CT78" s="1127"/>
      <c r="CU78" s="1128"/>
      <c r="CV78" s="1119"/>
      <c r="CW78" s="1120"/>
      <c r="CX78" s="1120"/>
      <c r="CY78" s="1120"/>
      <c r="CZ78" s="1120"/>
      <c r="DA78" s="1120"/>
      <c r="DB78" s="1120"/>
      <c r="DC78" s="1120"/>
      <c r="DD78" s="1120"/>
      <c r="DE78" s="1121"/>
      <c r="DF78" s="1099"/>
      <c r="DG78" s="1099"/>
      <c r="DH78" s="1099"/>
      <c r="DI78" s="1099"/>
      <c r="DJ78" s="1099"/>
      <c r="DK78" s="1099"/>
      <c r="DL78" s="1099"/>
      <c r="DM78" s="1099"/>
      <c r="DN78" s="1099"/>
      <c r="DO78" s="1099"/>
      <c r="DP78" s="1099"/>
      <c r="DQ78" s="1099"/>
      <c r="DR78" s="1099"/>
      <c r="DS78" s="1099"/>
      <c r="DT78" s="395"/>
      <c r="DU78" s="1101"/>
      <c r="DV78" s="1101"/>
      <c r="DW78" s="1101"/>
      <c r="DX78" s="1101"/>
      <c r="DY78" s="1101"/>
      <c r="DZ78" s="1101"/>
      <c r="EA78" s="1105"/>
      <c r="EB78" s="959"/>
      <c r="EC78" s="959"/>
      <c r="ED78" s="959"/>
      <c r="EE78" s="959"/>
      <c r="EF78" s="959"/>
      <c r="EG78" s="959"/>
      <c r="EH78" s="959"/>
      <c r="EI78" s="959"/>
      <c r="EJ78" s="959"/>
      <c r="EK78" s="959"/>
      <c r="EL78" s="959"/>
      <c r="EM78" s="959"/>
      <c r="EN78" s="959"/>
      <c r="EO78" s="959"/>
      <c r="EP78" s="959"/>
      <c r="EQ78" s="959"/>
      <c r="ER78" s="959"/>
      <c r="ES78" s="959"/>
      <c r="ET78" s="959"/>
      <c r="EU78" s="959"/>
      <c r="EV78" s="959"/>
      <c r="EW78" s="959"/>
      <c r="EX78" s="959"/>
      <c r="EY78" s="959"/>
      <c r="EZ78" s="1106"/>
      <c r="FA78" s="1112"/>
      <c r="FB78" s="1112"/>
      <c r="FC78" s="1112"/>
      <c r="FD78" s="1112"/>
      <c r="FE78" s="1112"/>
      <c r="FF78" s="1112"/>
      <c r="FG78" s="1112"/>
      <c r="FH78" s="1112"/>
      <c r="FI78" s="1112"/>
      <c r="FJ78" s="1112"/>
      <c r="FK78" s="1113"/>
      <c r="FL78" s="1101"/>
      <c r="FM78" s="1101"/>
      <c r="FN78" s="1101"/>
      <c r="FO78" s="1101"/>
      <c r="FP78" s="1101"/>
      <c r="FQ78" s="1101"/>
      <c r="FR78" s="1099"/>
      <c r="FS78" s="1099"/>
      <c r="FT78" s="1099"/>
      <c r="FU78" s="1099"/>
      <c r="FV78" s="1099"/>
      <c r="FW78" s="1099"/>
      <c r="FX78" s="395"/>
      <c r="FY78" s="396"/>
      <c r="FZ78" s="396"/>
      <c r="GA78" s="396"/>
      <c r="GB78" s="396"/>
      <c r="GC78" s="395"/>
      <c r="GD78" s="395"/>
      <c r="GE78" s="395"/>
      <c r="GF78" s="395"/>
      <c r="GG78" s="395"/>
      <c r="GH78" s="395"/>
      <c r="GI78" s="395"/>
      <c r="GJ78" s="395"/>
      <c r="GK78" s="395"/>
      <c r="GL78" s="395"/>
      <c r="GM78" s="395"/>
      <c r="GN78" s="395"/>
      <c r="GO78" s="395"/>
      <c r="GP78" s="395"/>
      <c r="GQ78" s="395"/>
      <c r="GR78" s="395"/>
    </row>
    <row r="79" spans="1:200" s="397" customFormat="1" ht="6" customHeight="1">
      <c r="A79" s="1122"/>
      <c r="B79" s="1123"/>
      <c r="C79" s="1105"/>
      <c r="D79" s="959"/>
      <c r="E79" s="959"/>
      <c r="F79" s="959"/>
      <c r="G79" s="959"/>
      <c r="H79" s="959"/>
      <c r="I79" s="959"/>
      <c r="J79" s="959"/>
      <c r="K79" s="959"/>
      <c r="L79" s="959"/>
      <c r="M79" s="959"/>
      <c r="N79" s="959"/>
      <c r="O79" s="959"/>
      <c r="P79" s="959"/>
      <c r="Q79" s="959"/>
      <c r="R79" s="959"/>
      <c r="S79" s="959"/>
      <c r="T79" s="959"/>
      <c r="U79" s="1106"/>
      <c r="V79" s="1126"/>
      <c r="W79" s="1127"/>
      <c r="X79" s="1127"/>
      <c r="Y79" s="1127"/>
      <c r="Z79" s="1127"/>
      <c r="AA79" s="1127"/>
      <c r="AB79" s="1127"/>
      <c r="AC79" s="1127"/>
      <c r="AD79" s="1128"/>
      <c r="AE79" s="1116" t="s">
        <v>320</v>
      </c>
      <c r="AF79" s="1117"/>
      <c r="AG79" s="1117"/>
      <c r="AH79" s="1118"/>
      <c r="AI79" s="1116" t="s">
        <v>321</v>
      </c>
      <c r="AJ79" s="1117"/>
      <c r="AK79" s="1117"/>
      <c r="AL79" s="1117"/>
      <c r="AM79" s="1118"/>
      <c r="AN79" s="1126"/>
      <c r="AO79" s="1127"/>
      <c r="AP79" s="1127"/>
      <c r="AQ79" s="1127"/>
      <c r="AR79" s="1127"/>
      <c r="AS79" s="1127"/>
      <c r="AT79" s="1127"/>
      <c r="AU79" s="1127"/>
      <c r="AV79" s="1127"/>
      <c r="AW79" s="1128"/>
      <c r="AX79" s="395"/>
      <c r="AY79" s="1132"/>
      <c r="AZ79" s="1132"/>
      <c r="BA79" s="1132"/>
      <c r="BB79" s="1132"/>
      <c r="BC79" s="1133"/>
      <c r="BD79" s="1133"/>
      <c r="BE79" s="1133"/>
      <c r="BF79" s="1133"/>
      <c r="BG79" s="1133"/>
      <c r="BH79" s="1133"/>
      <c r="BI79" s="1133"/>
      <c r="BJ79" s="1133"/>
      <c r="BK79" s="1133"/>
      <c r="BL79" s="1133"/>
      <c r="BM79" s="1133"/>
      <c r="BN79" s="1133"/>
      <c r="BO79" s="1133"/>
      <c r="BP79" s="1133"/>
      <c r="BQ79" s="1133"/>
      <c r="BR79" s="1133"/>
      <c r="BS79" s="1133"/>
      <c r="BT79" s="1133"/>
      <c r="BU79" s="1133"/>
      <c r="BV79" s="1133"/>
      <c r="BW79" s="1133"/>
      <c r="BX79" s="1133"/>
      <c r="BY79" s="1133"/>
      <c r="BZ79" s="1133"/>
      <c r="CA79" s="1133"/>
      <c r="CB79" s="1133"/>
      <c r="CC79" s="1133"/>
      <c r="CD79" s="1133"/>
      <c r="CE79" s="1133"/>
      <c r="CF79" s="1133"/>
      <c r="CG79" s="1133"/>
      <c r="CH79" s="1133"/>
      <c r="CI79" s="1133"/>
      <c r="CJ79" s="1127"/>
      <c r="CK79" s="1127"/>
      <c r="CL79" s="1127"/>
      <c r="CM79" s="1127"/>
      <c r="CN79" s="1127"/>
      <c r="CO79" s="1127"/>
      <c r="CP79" s="1127"/>
      <c r="CQ79" s="1127"/>
      <c r="CR79" s="1127"/>
      <c r="CS79" s="1127"/>
      <c r="CT79" s="1127"/>
      <c r="CU79" s="1128"/>
      <c r="CV79" s="1116" t="s">
        <v>320</v>
      </c>
      <c r="CW79" s="1117"/>
      <c r="CX79" s="1117"/>
      <c r="CY79" s="1117"/>
      <c r="CZ79" s="1118"/>
      <c r="DA79" s="1116" t="s">
        <v>321</v>
      </c>
      <c r="DB79" s="1117"/>
      <c r="DC79" s="1117"/>
      <c r="DD79" s="1117"/>
      <c r="DE79" s="1118"/>
      <c r="DF79" s="1099"/>
      <c r="DG79" s="1099"/>
      <c r="DH79" s="1099"/>
      <c r="DI79" s="1099"/>
      <c r="DJ79" s="1099"/>
      <c r="DK79" s="1099"/>
      <c r="DL79" s="1099"/>
      <c r="DM79" s="1099"/>
      <c r="DN79" s="1099"/>
      <c r="DO79" s="1099"/>
      <c r="DP79" s="1099"/>
      <c r="DQ79" s="1099"/>
      <c r="DR79" s="1099"/>
      <c r="DS79" s="1099"/>
      <c r="DT79" s="395"/>
      <c r="DU79" s="1101"/>
      <c r="DV79" s="1101"/>
      <c r="DW79" s="1101"/>
      <c r="DX79" s="1101"/>
      <c r="DY79" s="1101"/>
      <c r="DZ79" s="1101"/>
      <c r="EA79" s="1105"/>
      <c r="EB79" s="959"/>
      <c r="EC79" s="959"/>
      <c r="ED79" s="959"/>
      <c r="EE79" s="959"/>
      <c r="EF79" s="959"/>
      <c r="EG79" s="959"/>
      <c r="EH79" s="959"/>
      <c r="EI79" s="959"/>
      <c r="EJ79" s="959"/>
      <c r="EK79" s="959"/>
      <c r="EL79" s="959"/>
      <c r="EM79" s="959"/>
      <c r="EN79" s="959"/>
      <c r="EO79" s="959"/>
      <c r="EP79" s="959"/>
      <c r="EQ79" s="959"/>
      <c r="ER79" s="959"/>
      <c r="ES79" s="959"/>
      <c r="ET79" s="959"/>
      <c r="EU79" s="959"/>
      <c r="EV79" s="959"/>
      <c r="EW79" s="959"/>
      <c r="EX79" s="959"/>
      <c r="EY79" s="959"/>
      <c r="EZ79" s="1106"/>
      <c r="FA79" s="1112"/>
      <c r="FB79" s="1112"/>
      <c r="FC79" s="1112"/>
      <c r="FD79" s="1112"/>
      <c r="FE79" s="1112"/>
      <c r="FF79" s="1112"/>
      <c r="FG79" s="1112"/>
      <c r="FH79" s="1112"/>
      <c r="FI79" s="1112"/>
      <c r="FJ79" s="1112"/>
      <c r="FK79" s="1113"/>
      <c r="FL79" s="1101" t="s">
        <v>320</v>
      </c>
      <c r="FM79" s="1101"/>
      <c r="FN79" s="1101"/>
      <c r="FO79" s="1101" t="s">
        <v>321</v>
      </c>
      <c r="FP79" s="1101"/>
      <c r="FQ79" s="1101"/>
      <c r="FR79" s="1099"/>
      <c r="FS79" s="1099"/>
      <c r="FT79" s="1099"/>
      <c r="FU79" s="1099"/>
      <c r="FV79" s="1099"/>
      <c r="FW79" s="1099"/>
      <c r="FX79" s="395"/>
      <c r="FY79" s="396"/>
      <c r="FZ79" s="396"/>
      <c r="GA79" s="396"/>
      <c r="GB79" s="396"/>
      <c r="GC79" s="395"/>
      <c r="GD79" s="395"/>
      <c r="GE79" s="395"/>
      <c r="GF79" s="395"/>
      <c r="GG79" s="395"/>
      <c r="GH79" s="395"/>
      <c r="GI79" s="395"/>
      <c r="GJ79" s="395"/>
      <c r="GK79" s="395"/>
      <c r="GL79" s="395"/>
      <c r="GM79" s="395"/>
      <c r="GN79" s="395"/>
      <c r="GO79" s="395"/>
      <c r="GP79" s="395"/>
      <c r="GQ79" s="395"/>
      <c r="GR79" s="395"/>
    </row>
    <row r="80" spans="1:200" s="397" customFormat="1" ht="6" customHeight="1" thickBot="1">
      <c r="A80" s="1119"/>
      <c r="B80" s="1121"/>
      <c r="C80" s="1107"/>
      <c r="D80" s="960"/>
      <c r="E80" s="960"/>
      <c r="F80" s="960"/>
      <c r="G80" s="960"/>
      <c r="H80" s="960"/>
      <c r="I80" s="960"/>
      <c r="J80" s="960"/>
      <c r="K80" s="960"/>
      <c r="L80" s="960"/>
      <c r="M80" s="960"/>
      <c r="N80" s="960"/>
      <c r="O80" s="960"/>
      <c r="P80" s="960"/>
      <c r="Q80" s="960"/>
      <c r="R80" s="960"/>
      <c r="S80" s="960"/>
      <c r="T80" s="960"/>
      <c r="U80" s="1108"/>
      <c r="V80" s="1129"/>
      <c r="W80" s="1130"/>
      <c r="X80" s="1130"/>
      <c r="Y80" s="1130"/>
      <c r="Z80" s="1130"/>
      <c r="AA80" s="1130"/>
      <c r="AB80" s="1130"/>
      <c r="AC80" s="1130"/>
      <c r="AD80" s="1131"/>
      <c r="AE80" s="1119"/>
      <c r="AF80" s="1120"/>
      <c r="AG80" s="1120"/>
      <c r="AH80" s="1121"/>
      <c r="AI80" s="1119"/>
      <c r="AJ80" s="1120"/>
      <c r="AK80" s="1120"/>
      <c r="AL80" s="1120"/>
      <c r="AM80" s="1121"/>
      <c r="AN80" s="1126"/>
      <c r="AO80" s="1127"/>
      <c r="AP80" s="1127"/>
      <c r="AQ80" s="1127"/>
      <c r="AR80" s="1127"/>
      <c r="AS80" s="1127"/>
      <c r="AT80" s="1127"/>
      <c r="AU80" s="1127"/>
      <c r="AV80" s="1127"/>
      <c r="AW80" s="1128"/>
      <c r="AX80" s="395"/>
      <c r="AY80" s="1132"/>
      <c r="AZ80" s="1132"/>
      <c r="BA80" s="1132"/>
      <c r="BB80" s="1132"/>
      <c r="BC80" s="1133"/>
      <c r="BD80" s="1133"/>
      <c r="BE80" s="1133"/>
      <c r="BF80" s="1133"/>
      <c r="BG80" s="1133"/>
      <c r="BH80" s="1133"/>
      <c r="BI80" s="1133"/>
      <c r="BJ80" s="1133"/>
      <c r="BK80" s="1133"/>
      <c r="BL80" s="1133"/>
      <c r="BM80" s="1133"/>
      <c r="BN80" s="1133"/>
      <c r="BO80" s="1133"/>
      <c r="BP80" s="1133"/>
      <c r="BQ80" s="1133"/>
      <c r="BR80" s="1133"/>
      <c r="BS80" s="1133"/>
      <c r="BT80" s="1133"/>
      <c r="BU80" s="1133"/>
      <c r="BV80" s="1133"/>
      <c r="BW80" s="1133"/>
      <c r="BX80" s="1133"/>
      <c r="BY80" s="1133"/>
      <c r="BZ80" s="1133"/>
      <c r="CA80" s="1133"/>
      <c r="CB80" s="1133"/>
      <c r="CC80" s="1133"/>
      <c r="CD80" s="1133"/>
      <c r="CE80" s="1133"/>
      <c r="CF80" s="1133"/>
      <c r="CG80" s="1133"/>
      <c r="CH80" s="1133"/>
      <c r="CI80" s="1133"/>
      <c r="CJ80" s="1130"/>
      <c r="CK80" s="1130"/>
      <c r="CL80" s="1130"/>
      <c r="CM80" s="1130"/>
      <c r="CN80" s="1130"/>
      <c r="CO80" s="1130"/>
      <c r="CP80" s="1130"/>
      <c r="CQ80" s="1130"/>
      <c r="CR80" s="1130"/>
      <c r="CS80" s="1130"/>
      <c r="CT80" s="1130"/>
      <c r="CU80" s="1131"/>
      <c r="CV80" s="1119"/>
      <c r="CW80" s="1120"/>
      <c r="CX80" s="1120"/>
      <c r="CY80" s="1120"/>
      <c r="CZ80" s="1121"/>
      <c r="DA80" s="1119"/>
      <c r="DB80" s="1120"/>
      <c r="DC80" s="1120"/>
      <c r="DD80" s="1120"/>
      <c r="DE80" s="1121"/>
      <c r="DF80" s="1100"/>
      <c r="DG80" s="1100"/>
      <c r="DH80" s="1100"/>
      <c r="DI80" s="1100"/>
      <c r="DJ80" s="1100"/>
      <c r="DK80" s="1100"/>
      <c r="DL80" s="1100"/>
      <c r="DM80" s="1100"/>
      <c r="DN80" s="1100"/>
      <c r="DO80" s="1099"/>
      <c r="DP80" s="1099"/>
      <c r="DQ80" s="1099"/>
      <c r="DR80" s="1099"/>
      <c r="DS80" s="1099"/>
      <c r="DT80" s="395"/>
      <c r="DU80" s="1101"/>
      <c r="DV80" s="1101"/>
      <c r="DW80" s="1101"/>
      <c r="DX80" s="1101"/>
      <c r="DY80" s="1101"/>
      <c r="DZ80" s="1101"/>
      <c r="EA80" s="1107"/>
      <c r="EB80" s="960"/>
      <c r="EC80" s="960"/>
      <c r="ED80" s="960"/>
      <c r="EE80" s="960"/>
      <c r="EF80" s="960"/>
      <c r="EG80" s="960"/>
      <c r="EH80" s="960"/>
      <c r="EI80" s="960"/>
      <c r="EJ80" s="960"/>
      <c r="EK80" s="960"/>
      <c r="EL80" s="960"/>
      <c r="EM80" s="960"/>
      <c r="EN80" s="960"/>
      <c r="EO80" s="960"/>
      <c r="EP80" s="960"/>
      <c r="EQ80" s="960"/>
      <c r="ER80" s="960"/>
      <c r="ES80" s="960"/>
      <c r="ET80" s="960"/>
      <c r="EU80" s="960"/>
      <c r="EV80" s="960"/>
      <c r="EW80" s="960"/>
      <c r="EX80" s="960"/>
      <c r="EY80" s="960"/>
      <c r="EZ80" s="1108"/>
      <c r="FA80" s="1114"/>
      <c r="FB80" s="1114"/>
      <c r="FC80" s="1114"/>
      <c r="FD80" s="1114"/>
      <c r="FE80" s="1114"/>
      <c r="FF80" s="1114"/>
      <c r="FG80" s="1114"/>
      <c r="FH80" s="1114"/>
      <c r="FI80" s="1114"/>
      <c r="FJ80" s="1114"/>
      <c r="FK80" s="1115"/>
      <c r="FL80" s="1101"/>
      <c r="FM80" s="1101"/>
      <c r="FN80" s="1101"/>
      <c r="FO80" s="1101"/>
      <c r="FP80" s="1101"/>
      <c r="FQ80" s="1101"/>
      <c r="FR80" s="1100"/>
      <c r="FS80" s="1100"/>
      <c r="FT80" s="1100"/>
      <c r="FU80" s="1100"/>
      <c r="FV80" s="1099"/>
      <c r="FW80" s="1099"/>
      <c r="FX80" s="395"/>
      <c r="FY80" s="396"/>
      <c r="FZ80" s="396"/>
      <c r="GA80" s="396"/>
      <c r="GB80" s="396"/>
      <c r="GC80" s="395"/>
      <c r="GD80" s="395"/>
      <c r="GE80" s="395"/>
      <c r="GF80" s="395"/>
      <c r="GG80" s="395"/>
      <c r="GH80" s="395"/>
      <c r="GI80" s="395"/>
      <c r="GJ80" s="395"/>
      <c r="GK80" s="395"/>
      <c r="GL80" s="395"/>
      <c r="GM80" s="395"/>
      <c r="GN80" s="395"/>
      <c r="GO80" s="395"/>
      <c r="GP80" s="395"/>
      <c r="GQ80" s="395"/>
      <c r="GR80" s="395"/>
    </row>
    <row r="81" spans="1:182" s="397" customFormat="1" ht="7.5" customHeight="1">
      <c r="A81" s="1045"/>
      <c r="B81" s="1046"/>
      <c r="C81" s="1051"/>
      <c r="D81" s="1052"/>
      <c r="E81" s="1052"/>
      <c r="F81" s="1052"/>
      <c r="G81" s="1052"/>
      <c r="H81" s="1052"/>
      <c r="I81" s="1052"/>
      <c r="J81" s="1052"/>
      <c r="K81" s="1052"/>
      <c r="L81" s="1052"/>
      <c r="M81" s="1052"/>
      <c r="N81" s="1052"/>
      <c r="O81" s="1052"/>
      <c r="P81" s="1052"/>
      <c r="Q81" s="1052"/>
      <c r="R81" s="1052"/>
      <c r="S81" s="1052"/>
      <c r="T81" s="1052"/>
      <c r="U81" s="1053"/>
      <c r="V81" s="1060" t="s">
        <v>322</v>
      </c>
      <c r="W81" s="1061"/>
      <c r="X81" s="1061"/>
      <c r="Y81" s="1061"/>
      <c r="Z81" s="1061"/>
      <c r="AA81" s="1061"/>
      <c r="AB81" s="1061"/>
      <c r="AC81" s="1061"/>
      <c r="AD81" s="1062"/>
      <c r="AE81" s="1063"/>
      <c r="AF81" s="1064"/>
      <c r="AG81" s="1064"/>
      <c r="AH81" s="1065"/>
      <c r="AI81" s="1063"/>
      <c r="AJ81" s="1064"/>
      <c r="AK81" s="1064"/>
      <c r="AL81" s="1064"/>
      <c r="AM81" s="1072"/>
      <c r="AN81" s="1096"/>
      <c r="AO81" s="1097"/>
      <c r="AP81" s="1097"/>
      <c r="AQ81" s="1097"/>
      <c r="AR81" s="1097"/>
      <c r="AS81" s="1098"/>
      <c r="AT81" s="1088" t="s">
        <v>322</v>
      </c>
      <c r="AU81" s="1089"/>
      <c r="AV81" s="1089"/>
      <c r="AW81" s="1084"/>
      <c r="AX81" s="398"/>
      <c r="AY81" s="1080"/>
      <c r="AZ81" s="1080"/>
      <c r="BA81" s="1080"/>
      <c r="BB81" s="1080"/>
      <c r="BC81" s="1081"/>
      <c r="BD81" s="1081"/>
      <c r="BE81" s="1081"/>
      <c r="BF81" s="1081"/>
      <c r="BG81" s="1081"/>
      <c r="BH81" s="1081"/>
      <c r="BI81" s="1081"/>
      <c r="BJ81" s="1081"/>
      <c r="BK81" s="1081"/>
      <c r="BL81" s="1081"/>
      <c r="BM81" s="1081"/>
      <c r="BN81" s="1081"/>
      <c r="BO81" s="1081"/>
      <c r="BP81" s="1081"/>
      <c r="BQ81" s="1081"/>
      <c r="BR81" s="1081"/>
      <c r="BS81" s="1081"/>
      <c r="BT81" s="1081"/>
      <c r="BU81" s="1081"/>
      <c r="BV81" s="1081"/>
      <c r="BW81" s="1081"/>
      <c r="BX81" s="1081"/>
      <c r="BY81" s="1081"/>
      <c r="BZ81" s="1081"/>
      <c r="CA81" s="1081"/>
      <c r="CB81" s="1081"/>
      <c r="CC81" s="1081"/>
      <c r="CD81" s="1081"/>
      <c r="CE81" s="1081"/>
      <c r="CF81" s="1081"/>
      <c r="CG81" s="1081"/>
      <c r="CH81" s="1081"/>
      <c r="CI81" s="1081"/>
      <c r="CJ81" s="1082" t="s">
        <v>322</v>
      </c>
      <c r="CK81" s="1082"/>
      <c r="CL81" s="1082"/>
      <c r="CM81" s="1082"/>
      <c r="CN81" s="1082"/>
      <c r="CO81" s="1082"/>
      <c r="CP81" s="1082"/>
      <c r="CQ81" s="1082"/>
      <c r="CR81" s="1082"/>
      <c r="CS81" s="1082"/>
      <c r="CT81" s="1082"/>
      <c r="CU81" s="1083"/>
      <c r="CV81" s="1063"/>
      <c r="CW81" s="1064"/>
      <c r="CX81" s="1064"/>
      <c r="CY81" s="1064"/>
      <c r="CZ81" s="1065"/>
      <c r="DA81" s="1063"/>
      <c r="DB81" s="1064"/>
      <c r="DC81" s="1064"/>
      <c r="DD81" s="1064"/>
      <c r="DE81" s="1072"/>
      <c r="DF81" s="1090"/>
      <c r="DG81" s="1091"/>
      <c r="DH81" s="1091"/>
      <c r="DI81" s="1091"/>
      <c r="DJ81" s="1091"/>
      <c r="DK81" s="1091"/>
      <c r="DL81" s="1091"/>
      <c r="DM81" s="1091"/>
      <c r="DN81" s="1092"/>
      <c r="DO81" s="1084" t="s">
        <v>322</v>
      </c>
      <c r="DP81" s="1085"/>
      <c r="DQ81" s="1085"/>
      <c r="DR81" s="1085"/>
      <c r="DS81" s="1085"/>
      <c r="DT81" s="399"/>
      <c r="DU81" s="1086"/>
      <c r="DV81" s="1086"/>
      <c r="DW81" s="1086"/>
      <c r="DX81" s="1086"/>
      <c r="DY81" s="1086"/>
      <c r="DZ81" s="1086"/>
      <c r="EA81" s="1051"/>
      <c r="EB81" s="1052"/>
      <c r="EC81" s="1052"/>
      <c r="ED81" s="1052"/>
      <c r="EE81" s="1052"/>
      <c r="EF81" s="1052"/>
      <c r="EG81" s="1052"/>
      <c r="EH81" s="1052"/>
      <c r="EI81" s="1052"/>
      <c r="EJ81" s="1052"/>
      <c r="EK81" s="1052"/>
      <c r="EL81" s="1052"/>
      <c r="EM81" s="1052"/>
      <c r="EN81" s="1052"/>
      <c r="EO81" s="1052"/>
      <c r="EP81" s="1052"/>
      <c r="EQ81" s="1052"/>
      <c r="ER81" s="1052"/>
      <c r="ES81" s="1052"/>
      <c r="ET81" s="1052"/>
      <c r="EU81" s="1052"/>
      <c r="EV81" s="1052"/>
      <c r="EW81" s="1052"/>
      <c r="EX81" s="1052"/>
      <c r="EY81" s="1052"/>
      <c r="EZ81" s="1053"/>
      <c r="FA81" s="1082" t="s">
        <v>322</v>
      </c>
      <c r="FB81" s="1082"/>
      <c r="FC81" s="1082"/>
      <c r="FD81" s="1082"/>
      <c r="FE81" s="1082"/>
      <c r="FF81" s="1082"/>
      <c r="FG81" s="1082"/>
      <c r="FH81" s="1082"/>
      <c r="FI81" s="1082"/>
      <c r="FJ81" s="1082"/>
      <c r="FK81" s="1083"/>
      <c r="FL81" s="1013"/>
      <c r="FM81" s="1013"/>
      <c r="FN81" s="1013"/>
      <c r="FO81" s="1013"/>
      <c r="FP81" s="1013"/>
      <c r="FQ81" s="1014"/>
      <c r="FR81" s="1090"/>
      <c r="FS81" s="1091"/>
      <c r="FT81" s="1091"/>
      <c r="FU81" s="1092"/>
      <c r="FV81" s="1023" t="s">
        <v>322</v>
      </c>
      <c r="FW81" s="1024"/>
    </row>
    <row r="82" spans="1:182" s="397" customFormat="1" ht="4.5" customHeight="1">
      <c r="A82" s="1047"/>
      <c r="B82" s="1048"/>
      <c r="C82" s="1054"/>
      <c r="D82" s="1055"/>
      <c r="E82" s="1055"/>
      <c r="F82" s="1055"/>
      <c r="G82" s="1055"/>
      <c r="H82" s="1055"/>
      <c r="I82" s="1055"/>
      <c r="J82" s="1055"/>
      <c r="K82" s="1055"/>
      <c r="L82" s="1055"/>
      <c r="M82" s="1055"/>
      <c r="N82" s="1055"/>
      <c r="O82" s="1055"/>
      <c r="P82" s="1055"/>
      <c r="Q82" s="1055"/>
      <c r="R82" s="1055"/>
      <c r="S82" s="1055"/>
      <c r="T82" s="1055"/>
      <c r="U82" s="1056"/>
      <c r="V82" s="1025"/>
      <c r="W82" s="1026"/>
      <c r="X82" s="1026"/>
      <c r="Y82" s="1026"/>
      <c r="Z82" s="1026"/>
      <c r="AA82" s="1026"/>
      <c r="AB82" s="1026"/>
      <c r="AC82" s="1026"/>
      <c r="AD82" s="1027"/>
      <c r="AE82" s="1066"/>
      <c r="AF82" s="1067"/>
      <c r="AG82" s="1067"/>
      <c r="AH82" s="1068"/>
      <c r="AI82" s="1066"/>
      <c r="AJ82" s="1067"/>
      <c r="AK82" s="1067"/>
      <c r="AL82" s="1067"/>
      <c r="AM82" s="1073"/>
      <c r="AN82" s="1076"/>
      <c r="AO82" s="1067"/>
      <c r="AP82" s="1067"/>
      <c r="AQ82" s="1067"/>
      <c r="AR82" s="1067"/>
      <c r="AS82" s="1073"/>
      <c r="AT82" s="1031"/>
      <c r="AU82" s="1032"/>
      <c r="AV82" s="1032"/>
      <c r="AW82" s="1033"/>
      <c r="AX82" s="398"/>
      <c r="AY82" s="1080"/>
      <c r="AZ82" s="1080"/>
      <c r="BA82" s="1080"/>
      <c r="BB82" s="1080"/>
      <c r="BC82" s="1081"/>
      <c r="BD82" s="1081"/>
      <c r="BE82" s="1081"/>
      <c r="BF82" s="1081"/>
      <c r="BG82" s="1081"/>
      <c r="BH82" s="1081"/>
      <c r="BI82" s="1081"/>
      <c r="BJ82" s="1081"/>
      <c r="BK82" s="1081"/>
      <c r="BL82" s="1081"/>
      <c r="BM82" s="1081"/>
      <c r="BN82" s="1081"/>
      <c r="BO82" s="1081"/>
      <c r="BP82" s="1081"/>
      <c r="BQ82" s="1081"/>
      <c r="BR82" s="1081"/>
      <c r="BS82" s="1081"/>
      <c r="BT82" s="1081"/>
      <c r="BU82" s="1081"/>
      <c r="BV82" s="1081"/>
      <c r="BW82" s="1081"/>
      <c r="BX82" s="1081"/>
      <c r="BY82" s="1081"/>
      <c r="BZ82" s="1081"/>
      <c r="CA82" s="1081"/>
      <c r="CB82" s="1081"/>
      <c r="CC82" s="1081"/>
      <c r="CD82" s="1081"/>
      <c r="CE82" s="1081"/>
      <c r="CF82" s="1081"/>
      <c r="CG82" s="1081"/>
      <c r="CH82" s="1081"/>
      <c r="CI82" s="1081"/>
      <c r="CJ82" s="1026"/>
      <c r="CK82" s="1026"/>
      <c r="CL82" s="1026"/>
      <c r="CM82" s="1026"/>
      <c r="CN82" s="1026"/>
      <c r="CO82" s="1026"/>
      <c r="CP82" s="1026"/>
      <c r="CQ82" s="1026"/>
      <c r="CR82" s="1026"/>
      <c r="CS82" s="1026"/>
      <c r="CT82" s="1026"/>
      <c r="CU82" s="1027"/>
      <c r="CV82" s="1066"/>
      <c r="CW82" s="1067"/>
      <c r="CX82" s="1067"/>
      <c r="CY82" s="1067"/>
      <c r="CZ82" s="1068"/>
      <c r="DA82" s="1066"/>
      <c r="DB82" s="1067"/>
      <c r="DC82" s="1067"/>
      <c r="DD82" s="1067"/>
      <c r="DE82" s="1073"/>
      <c r="DF82" s="1093"/>
      <c r="DG82" s="1094"/>
      <c r="DH82" s="1094"/>
      <c r="DI82" s="1094"/>
      <c r="DJ82" s="1094"/>
      <c r="DK82" s="1094"/>
      <c r="DL82" s="1094"/>
      <c r="DM82" s="1094"/>
      <c r="DN82" s="1095"/>
      <c r="DO82" s="1031" t="s">
        <v>323</v>
      </c>
      <c r="DP82" s="1032"/>
      <c r="DQ82" s="1032"/>
      <c r="DR82" s="1032"/>
      <c r="DS82" s="1033"/>
      <c r="DT82" s="399"/>
      <c r="DU82" s="1086"/>
      <c r="DV82" s="1086"/>
      <c r="DW82" s="1086"/>
      <c r="DX82" s="1086"/>
      <c r="DY82" s="1086"/>
      <c r="DZ82" s="1086"/>
      <c r="EA82" s="1054"/>
      <c r="EB82" s="1055"/>
      <c r="EC82" s="1055"/>
      <c r="ED82" s="1055"/>
      <c r="EE82" s="1055"/>
      <c r="EF82" s="1055"/>
      <c r="EG82" s="1055"/>
      <c r="EH82" s="1055"/>
      <c r="EI82" s="1055"/>
      <c r="EJ82" s="1055"/>
      <c r="EK82" s="1055"/>
      <c r="EL82" s="1055"/>
      <c r="EM82" s="1055"/>
      <c r="EN82" s="1055"/>
      <c r="EO82" s="1055"/>
      <c r="EP82" s="1055"/>
      <c r="EQ82" s="1055"/>
      <c r="ER82" s="1055"/>
      <c r="ES82" s="1055"/>
      <c r="ET82" s="1055"/>
      <c r="EU82" s="1055"/>
      <c r="EV82" s="1055"/>
      <c r="EW82" s="1055"/>
      <c r="EX82" s="1055"/>
      <c r="EY82" s="1055"/>
      <c r="EZ82" s="1056"/>
      <c r="FA82" s="1037"/>
      <c r="FB82" s="1037"/>
      <c r="FC82" s="1037"/>
      <c r="FD82" s="1037"/>
      <c r="FE82" s="1037"/>
      <c r="FF82" s="1037"/>
      <c r="FG82" s="1037"/>
      <c r="FH82" s="1037"/>
      <c r="FI82" s="1037"/>
      <c r="FJ82" s="1037"/>
      <c r="FK82" s="1038"/>
      <c r="FL82" s="1013"/>
      <c r="FM82" s="1013"/>
      <c r="FN82" s="1013"/>
      <c r="FO82" s="1013"/>
      <c r="FP82" s="1013"/>
      <c r="FQ82" s="1014"/>
      <c r="FR82" s="1093"/>
      <c r="FS82" s="1094"/>
      <c r="FT82" s="1094"/>
      <c r="FU82" s="1095"/>
      <c r="FV82" s="1041" t="s">
        <v>323</v>
      </c>
      <c r="FW82" s="1042"/>
    </row>
    <row r="83" spans="1:182" s="397" customFormat="1" ht="9" customHeight="1">
      <c r="A83" s="1049"/>
      <c r="B83" s="1050"/>
      <c r="C83" s="1057"/>
      <c r="D83" s="1058"/>
      <c r="E83" s="1058"/>
      <c r="F83" s="1058"/>
      <c r="G83" s="1058"/>
      <c r="H83" s="1058"/>
      <c r="I83" s="1058"/>
      <c r="J83" s="1058"/>
      <c r="K83" s="1058"/>
      <c r="L83" s="1058"/>
      <c r="M83" s="1058"/>
      <c r="N83" s="1058"/>
      <c r="O83" s="1058"/>
      <c r="P83" s="1058"/>
      <c r="Q83" s="1058"/>
      <c r="R83" s="1058"/>
      <c r="S83" s="1058"/>
      <c r="T83" s="1058"/>
      <c r="U83" s="1059"/>
      <c r="V83" s="1028"/>
      <c r="W83" s="1029"/>
      <c r="X83" s="1029"/>
      <c r="Y83" s="1029"/>
      <c r="Z83" s="1029"/>
      <c r="AA83" s="1029"/>
      <c r="AB83" s="1029"/>
      <c r="AC83" s="1029"/>
      <c r="AD83" s="1030"/>
      <c r="AE83" s="1069"/>
      <c r="AF83" s="1070"/>
      <c r="AG83" s="1070"/>
      <c r="AH83" s="1071"/>
      <c r="AI83" s="1069"/>
      <c r="AJ83" s="1070"/>
      <c r="AK83" s="1070"/>
      <c r="AL83" s="1070"/>
      <c r="AM83" s="1074"/>
      <c r="AN83" s="1087"/>
      <c r="AO83" s="1070"/>
      <c r="AP83" s="1070"/>
      <c r="AQ83" s="1070"/>
      <c r="AR83" s="1070"/>
      <c r="AS83" s="1074"/>
      <c r="AT83" s="1034"/>
      <c r="AU83" s="1035"/>
      <c r="AV83" s="1035"/>
      <c r="AW83" s="1036"/>
      <c r="AX83" s="397">
        <f>(V82*365)*(AE81/12)</f>
        <v>0</v>
      </c>
      <c r="AY83" s="1080"/>
      <c r="AZ83" s="1080"/>
      <c r="BA83" s="1080"/>
      <c r="BB83" s="1080"/>
      <c r="BC83" s="1081"/>
      <c r="BD83" s="1081"/>
      <c r="BE83" s="1081"/>
      <c r="BF83" s="1081"/>
      <c r="BG83" s="1081"/>
      <c r="BH83" s="1081"/>
      <c r="BI83" s="1081"/>
      <c r="BJ83" s="1081"/>
      <c r="BK83" s="1081"/>
      <c r="BL83" s="1081"/>
      <c r="BM83" s="1081"/>
      <c r="BN83" s="1081"/>
      <c r="BO83" s="1081"/>
      <c r="BP83" s="1081"/>
      <c r="BQ83" s="1081"/>
      <c r="BR83" s="1081"/>
      <c r="BS83" s="1081"/>
      <c r="BT83" s="1081"/>
      <c r="BU83" s="1081"/>
      <c r="BV83" s="1081"/>
      <c r="BW83" s="1081"/>
      <c r="BX83" s="1081"/>
      <c r="BY83" s="1081"/>
      <c r="BZ83" s="1081"/>
      <c r="CA83" s="1081"/>
      <c r="CB83" s="1081"/>
      <c r="CC83" s="1081"/>
      <c r="CD83" s="1081"/>
      <c r="CE83" s="1081"/>
      <c r="CF83" s="1081"/>
      <c r="CG83" s="1081"/>
      <c r="CH83" s="1081"/>
      <c r="CI83" s="1081"/>
      <c r="CJ83" s="1029"/>
      <c r="CK83" s="1029"/>
      <c r="CL83" s="1029"/>
      <c r="CM83" s="1029"/>
      <c r="CN83" s="1029"/>
      <c r="CO83" s="1029"/>
      <c r="CP83" s="1029"/>
      <c r="CQ83" s="1029"/>
      <c r="CR83" s="1029"/>
      <c r="CS83" s="1029"/>
      <c r="CT83" s="1029"/>
      <c r="CU83" s="1030"/>
      <c r="CV83" s="1069"/>
      <c r="CW83" s="1070"/>
      <c r="CX83" s="1070"/>
      <c r="CY83" s="1070"/>
      <c r="CZ83" s="1071"/>
      <c r="DA83" s="1069"/>
      <c r="DB83" s="1070"/>
      <c r="DC83" s="1070"/>
      <c r="DD83" s="1070"/>
      <c r="DE83" s="1074"/>
      <c r="DF83" s="1015"/>
      <c r="DG83" s="1013"/>
      <c r="DH83" s="1013"/>
      <c r="DI83" s="1013"/>
      <c r="DJ83" s="1013"/>
      <c r="DK83" s="1013"/>
      <c r="DL83" s="1013"/>
      <c r="DM83" s="1013"/>
      <c r="DN83" s="1016"/>
      <c r="DO83" s="1034"/>
      <c r="DP83" s="1035"/>
      <c r="DQ83" s="1035"/>
      <c r="DR83" s="1035"/>
      <c r="DS83" s="1036"/>
      <c r="DT83" s="397">
        <f>(CJ82*365)*(CV81/12)</f>
        <v>0</v>
      </c>
      <c r="DU83" s="1086"/>
      <c r="DV83" s="1086"/>
      <c r="DW83" s="1086"/>
      <c r="DX83" s="1086"/>
      <c r="DY83" s="1086"/>
      <c r="DZ83" s="1086"/>
      <c r="EA83" s="1057"/>
      <c r="EB83" s="1058"/>
      <c r="EC83" s="1058"/>
      <c r="ED83" s="1058"/>
      <c r="EE83" s="1058"/>
      <c r="EF83" s="1058"/>
      <c r="EG83" s="1058"/>
      <c r="EH83" s="1058"/>
      <c r="EI83" s="1058"/>
      <c r="EJ83" s="1058"/>
      <c r="EK83" s="1058"/>
      <c r="EL83" s="1058"/>
      <c r="EM83" s="1058"/>
      <c r="EN83" s="1058"/>
      <c r="EO83" s="1058"/>
      <c r="EP83" s="1058"/>
      <c r="EQ83" s="1058"/>
      <c r="ER83" s="1058"/>
      <c r="ES83" s="1058"/>
      <c r="ET83" s="1058"/>
      <c r="EU83" s="1058"/>
      <c r="EV83" s="1058"/>
      <c r="EW83" s="1058"/>
      <c r="EX83" s="1058"/>
      <c r="EY83" s="1058"/>
      <c r="EZ83" s="1059"/>
      <c r="FA83" s="1039"/>
      <c r="FB83" s="1039"/>
      <c r="FC83" s="1039"/>
      <c r="FD83" s="1039"/>
      <c r="FE83" s="1039"/>
      <c r="FF83" s="1039"/>
      <c r="FG83" s="1039"/>
      <c r="FH83" s="1039"/>
      <c r="FI83" s="1039"/>
      <c r="FJ83" s="1039"/>
      <c r="FK83" s="1040"/>
      <c r="FL83" s="1013"/>
      <c r="FM83" s="1013"/>
      <c r="FN83" s="1013"/>
      <c r="FO83" s="1013"/>
      <c r="FP83" s="1013"/>
      <c r="FQ83" s="1014"/>
      <c r="FR83" s="1015"/>
      <c r="FS83" s="1013"/>
      <c r="FT83" s="1013"/>
      <c r="FU83" s="1016"/>
      <c r="FV83" s="1043"/>
      <c r="FW83" s="1044"/>
      <c r="FX83" s="397">
        <f>(FA82*365)*(FL81/12)</f>
        <v>0</v>
      </c>
    </row>
    <row r="84" spans="1:182" s="397" customFormat="1" ht="8.25" customHeight="1">
      <c r="A84" s="1045"/>
      <c r="B84" s="1046"/>
      <c r="C84" s="1051"/>
      <c r="D84" s="1052"/>
      <c r="E84" s="1052"/>
      <c r="F84" s="1052"/>
      <c r="G84" s="1052"/>
      <c r="H84" s="1052"/>
      <c r="I84" s="1052"/>
      <c r="J84" s="1052"/>
      <c r="K84" s="1052"/>
      <c r="L84" s="1052"/>
      <c r="M84" s="1052"/>
      <c r="N84" s="1052"/>
      <c r="O84" s="1052"/>
      <c r="P84" s="1052"/>
      <c r="Q84" s="1052"/>
      <c r="R84" s="1052"/>
      <c r="S84" s="1052"/>
      <c r="T84" s="1052"/>
      <c r="U84" s="1053"/>
      <c r="V84" s="1060" t="s">
        <v>322</v>
      </c>
      <c r="W84" s="1061"/>
      <c r="X84" s="1061"/>
      <c r="Y84" s="1061"/>
      <c r="Z84" s="1061"/>
      <c r="AA84" s="1061"/>
      <c r="AB84" s="1061"/>
      <c r="AC84" s="1061"/>
      <c r="AD84" s="1062"/>
      <c r="AE84" s="1063"/>
      <c r="AF84" s="1064"/>
      <c r="AG84" s="1064"/>
      <c r="AH84" s="1065"/>
      <c r="AI84" s="1063"/>
      <c r="AJ84" s="1064"/>
      <c r="AK84" s="1064"/>
      <c r="AL84" s="1064"/>
      <c r="AM84" s="1072"/>
      <c r="AN84" s="1075"/>
      <c r="AO84" s="1064"/>
      <c r="AP84" s="1064"/>
      <c r="AQ84" s="1064"/>
      <c r="AR84" s="1064"/>
      <c r="AS84" s="1072"/>
      <c r="AT84" s="1088" t="s">
        <v>322</v>
      </c>
      <c r="AU84" s="1089"/>
      <c r="AV84" s="1089"/>
      <c r="AW84" s="1084"/>
      <c r="AY84" s="1080"/>
      <c r="AZ84" s="1080"/>
      <c r="BA84" s="1080"/>
      <c r="BB84" s="1080"/>
      <c r="BC84" s="1081"/>
      <c r="BD84" s="1081"/>
      <c r="BE84" s="1081"/>
      <c r="BF84" s="1081"/>
      <c r="BG84" s="1081"/>
      <c r="BH84" s="1081"/>
      <c r="BI84" s="1081"/>
      <c r="BJ84" s="1081"/>
      <c r="BK84" s="1081"/>
      <c r="BL84" s="1081"/>
      <c r="BM84" s="1081"/>
      <c r="BN84" s="1081"/>
      <c r="BO84" s="1081"/>
      <c r="BP84" s="1081"/>
      <c r="BQ84" s="1081"/>
      <c r="BR84" s="1081"/>
      <c r="BS84" s="1081"/>
      <c r="BT84" s="1081"/>
      <c r="BU84" s="1081"/>
      <c r="BV84" s="1081"/>
      <c r="BW84" s="1081"/>
      <c r="BX84" s="1081"/>
      <c r="BY84" s="1081"/>
      <c r="BZ84" s="1081"/>
      <c r="CA84" s="1081"/>
      <c r="CB84" s="1081"/>
      <c r="CC84" s="1081"/>
      <c r="CD84" s="1081"/>
      <c r="CE84" s="1081"/>
      <c r="CF84" s="1081"/>
      <c r="CG84" s="1081"/>
      <c r="CH84" s="1081"/>
      <c r="CI84" s="1081"/>
      <c r="CJ84" s="1082" t="s">
        <v>322</v>
      </c>
      <c r="CK84" s="1082"/>
      <c r="CL84" s="1082"/>
      <c r="CM84" s="1082"/>
      <c r="CN84" s="1082"/>
      <c r="CO84" s="1082"/>
      <c r="CP84" s="1082"/>
      <c r="CQ84" s="1082"/>
      <c r="CR84" s="1082"/>
      <c r="CS84" s="1082"/>
      <c r="CT84" s="1082"/>
      <c r="CU84" s="1083"/>
      <c r="CV84" s="1063"/>
      <c r="CW84" s="1064"/>
      <c r="CX84" s="1064"/>
      <c r="CY84" s="1064"/>
      <c r="CZ84" s="1065"/>
      <c r="DA84" s="1063"/>
      <c r="DB84" s="1064"/>
      <c r="DC84" s="1064"/>
      <c r="DD84" s="1064"/>
      <c r="DE84" s="1072"/>
      <c r="DF84" s="1015"/>
      <c r="DG84" s="1013"/>
      <c r="DH84" s="1013"/>
      <c r="DI84" s="1013"/>
      <c r="DJ84" s="1013"/>
      <c r="DK84" s="1013"/>
      <c r="DL84" s="1013"/>
      <c r="DM84" s="1013"/>
      <c r="DN84" s="1016"/>
      <c r="DO84" s="1084" t="s">
        <v>322</v>
      </c>
      <c r="DP84" s="1085"/>
      <c r="DQ84" s="1085"/>
      <c r="DR84" s="1085"/>
      <c r="DS84" s="1085"/>
      <c r="DU84" s="1086"/>
      <c r="DV84" s="1086"/>
      <c r="DW84" s="1086"/>
      <c r="DX84" s="1086"/>
      <c r="DY84" s="1086"/>
      <c r="DZ84" s="1086"/>
      <c r="EA84" s="1051"/>
      <c r="EB84" s="1052"/>
      <c r="EC84" s="1052"/>
      <c r="ED84" s="1052"/>
      <c r="EE84" s="1052"/>
      <c r="EF84" s="1052"/>
      <c r="EG84" s="1052"/>
      <c r="EH84" s="1052"/>
      <c r="EI84" s="1052"/>
      <c r="EJ84" s="1052"/>
      <c r="EK84" s="1052"/>
      <c r="EL84" s="1052"/>
      <c r="EM84" s="1052"/>
      <c r="EN84" s="1052"/>
      <c r="EO84" s="1052"/>
      <c r="EP84" s="1052"/>
      <c r="EQ84" s="1052"/>
      <c r="ER84" s="1052"/>
      <c r="ES84" s="1052"/>
      <c r="ET84" s="1052"/>
      <c r="EU84" s="1052"/>
      <c r="EV84" s="1052"/>
      <c r="EW84" s="1052"/>
      <c r="EX84" s="1052"/>
      <c r="EY84" s="1052"/>
      <c r="EZ84" s="1053"/>
      <c r="FA84" s="1082" t="s">
        <v>322</v>
      </c>
      <c r="FB84" s="1082"/>
      <c r="FC84" s="1082"/>
      <c r="FD84" s="1082"/>
      <c r="FE84" s="1082"/>
      <c r="FF84" s="1082"/>
      <c r="FG84" s="1082"/>
      <c r="FH84" s="1082"/>
      <c r="FI84" s="1082"/>
      <c r="FJ84" s="1082"/>
      <c r="FK84" s="1083"/>
      <c r="FL84" s="1013"/>
      <c r="FM84" s="1013"/>
      <c r="FN84" s="1013"/>
      <c r="FO84" s="1013"/>
      <c r="FP84" s="1013"/>
      <c r="FQ84" s="1014"/>
      <c r="FR84" s="1015"/>
      <c r="FS84" s="1013"/>
      <c r="FT84" s="1013"/>
      <c r="FU84" s="1016"/>
      <c r="FV84" s="1023" t="s">
        <v>322</v>
      </c>
      <c r="FW84" s="1024"/>
    </row>
    <row r="85" spans="1:182" s="397" customFormat="1" ht="4.5" customHeight="1">
      <c r="A85" s="1047"/>
      <c r="B85" s="1048"/>
      <c r="C85" s="1054"/>
      <c r="D85" s="1055"/>
      <c r="E85" s="1055"/>
      <c r="F85" s="1055"/>
      <c r="G85" s="1055"/>
      <c r="H85" s="1055"/>
      <c r="I85" s="1055"/>
      <c r="J85" s="1055"/>
      <c r="K85" s="1055"/>
      <c r="L85" s="1055"/>
      <c r="M85" s="1055"/>
      <c r="N85" s="1055"/>
      <c r="O85" s="1055"/>
      <c r="P85" s="1055"/>
      <c r="Q85" s="1055"/>
      <c r="R85" s="1055"/>
      <c r="S85" s="1055"/>
      <c r="T85" s="1055"/>
      <c r="U85" s="1056"/>
      <c r="V85" s="1025"/>
      <c r="W85" s="1026"/>
      <c r="X85" s="1026"/>
      <c r="Y85" s="1026"/>
      <c r="Z85" s="1026"/>
      <c r="AA85" s="1026"/>
      <c r="AB85" s="1026"/>
      <c r="AC85" s="1026"/>
      <c r="AD85" s="1027"/>
      <c r="AE85" s="1066"/>
      <c r="AF85" s="1067"/>
      <c r="AG85" s="1067"/>
      <c r="AH85" s="1068"/>
      <c r="AI85" s="1066"/>
      <c r="AJ85" s="1067"/>
      <c r="AK85" s="1067"/>
      <c r="AL85" s="1067"/>
      <c r="AM85" s="1073"/>
      <c r="AN85" s="1076"/>
      <c r="AO85" s="1067"/>
      <c r="AP85" s="1067"/>
      <c r="AQ85" s="1067"/>
      <c r="AR85" s="1067"/>
      <c r="AS85" s="1073"/>
      <c r="AT85" s="1031"/>
      <c r="AU85" s="1032"/>
      <c r="AV85" s="1032"/>
      <c r="AW85" s="1033"/>
      <c r="AY85" s="1080"/>
      <c r="AZ85" s="1080"/>
      <c r="BA85" s="1080"/>
      <c r="BB85" s="1080"/>
      <c r="BC85" s="1081"/>
      <c r="BD85" s="1081"/>
      <c r="BE85" s="1081"/>
      <c r="BF85" s="1081"/>
      <c r="BG85" s="1081"/>
      <c r="BH85" s="1081"/>
      <c r="BI85" s="1081"/>
      <c r="BJ85" s="1081"/>
      <c r="BK85" s="1081"/>
      <c r="BL85" s="1081"/>
      <c r="BM85" s="1081"/>
      <c r="BN85" s="1081"/>
      <c r="BO85" s="1081"/>
      <c r="BP85" s="1081"/>
      <c r="BQ85" s="1081"/>
      <c r="BR85" s="1081"/>
      <c r="BS85" s="1081"/>
      <c r="BT85" s="1081"/>
      <c r="BU85" s="1081"/>
      <c r="BV85" s="1081"/>
      <c r="BW85" s="1081"/>
      <c r="BX85" s="1081"/>
      <c r="BY85" s="1081"/>
      <c r="BZ85" s="1081"/>
      <c r="CA85" s="1081"/>
      <c r="CB85" s="1081"/>
      <c r="CC85" s="1081"/>
      <c r="CD85" s="1081"/>
      <c r="CE85" s="1081"/>
      <c r="CF85" s="1081"/>
      <c r="CG85" s="1081"/>
      <c r="CH85" s="1081"/>
      <c r="CI85" s="1081"/>
      <c r="CJ85" s="1026"/>
      <c r="CK85" s="1026"/>
      <c r="CL85" s="1026"/>
      <c r="CM85" s="1026"/>
      <c r="CN85" s="1026"/>
      <c r="CO85" s="1026"/>
      <c r="CP85" s="1026"/>
      <c r="CQ85" s="1026"/>
      <c r="CR85" s="1026"/>
      <c r="CS85" s="1026"/>
      <c r="CT85" s="1026"/>
      <c r="CU85" s="1027"/>
      <c r="CV85" s="1066"/>
      <c r="CW85" s="1067"/>
      <c r="CX85" s="1067"/>
      <c r="CY85" s="1067"/>
      <c r="CZ85" s="1068"/>
      <c r="DA85" s="1066"/>
      <c r="DB85" s="1067"/>
      <c r="DC85" s="1067"/>
      <c r="DD85" s="1067"/>
      <c r="DE85" s="1073"/>
      <c r="DF85" s="1015"/>
      <c r="DG85" s="1013"/>
      <c r="DH85" s="1013"/>
      <c r="DI85" s="1013"/>
      <c r="DJ85" s="1013"/>
      <c r="DK85" s="1013"/>
      <c r="DL85" s="1013"/>
      <c r="DM85" s="1013"/>
      <c r="DN85" s="1016"/>
      <c r="DO85" s="1031" t="s">
        <v>323</v>
      </c>
      <c r="DP85" s="1032"/>
      <c r="DQ85" s="1032"/>
      <c r="DR85" s="1032"/>
      <c r="DS85" s="1033"/>
      <c r="DU85" s="1086"/>
      <c r="DV85" s="1086"/>
      <c r="DW85" s="1086"/>
      <c r="DX85" s="1086"/>
      <c r="DY85" s="1086"/>
      <c r="DZ85" s="1086"/>
      <c r="EA85" s="1054"/>
      <c r="EB85" s="1055"/>
      <c r="EC85" s="1055"/>
      <c r="ED85" s="1055"/>
      <c r="EE85" s="1055"/>
      <c r="EF85" s="1055"/>
      <c r="EG85" s="1055"/>
      <c r="EH85" s="1055"/>
      <c r="EI85" s="1055"/>
      <c r="EJ85" s="1055"/>
      <c r="EK85" s="1055"/>
      <c r="EL85" s="1055"/>
      <c r="EM85" s="1055"/>
      <c r="EN85" s="1055"/>
      <c r="EO85" s="1055"/>
      <c r="EP85" s="1055"/>
      <c r="EQ85" s="1055"/>
      <c r="ER85" s="1055"/>
      <c r="ES85" s="1055"/>
      <c r="ET85" s="1055"/>
      <c r="EU85" s="1055"/>
      <c r="EV85" s="1055"/>
      <c r="EW85" s="1055"/>
      <c r="EX85" s="1055"/>
      <c r="EY85" s="1055"/>
      <c r="EZ85" s="1056"/>
      <c r="FA85" s="1037"/>
      <c r="FB85" s="1037"/>
      <c r="FC85" s="1037"/>
      <c r="FD85" s="1037"/>
      <c r="FE85" s="1037"/>
      <c r="FF85" s="1037"/>
      <c r="FG85" s="1037"/>
      <c r="FH85" s="1037"/>
      <c r="FI85" s="1037"/>
      <c r="FJ85" s="1037"/>
      <c r="FK85" s="1038"/>
      <c r="FL85" s="1013"/>
      <c r="FM85" s="1013"/>
      <c r="FN85" s="1013"/>
      <c r="FO85" s="1013"/>
      <c r="FP85" s="1013"/>
      <c r="FQ85" s="1014"/>
      <c r="FR85" s="1015"/>
      <c r="FS85" s="1013"/>
      <c r="FT85" s="1013"/>
      <c r="FU85" s="1016"/>
      <c r="FV85" s="1041" t="s">
        <v>323</v>
      </c>
      <c r="FW85" s="1042"/>
    </row>
    <row r="86" spans="1:182" s="397" customFormat="1" ht="9" customHeight="1">
      <c r="A86" s="1049"/>
      <c r="B86" s="1050"/>
      <c r="C86" s="1057"/>
      <c r="D86" s="1058"/>
      <c r="E86" s="1058"/>
      <c r="F86" s="1058"/>
      <c r="G86" s="1058"/>
      <c r="H86" s="1058"/>
      <c r="I86" s="1058"/>
      <c r="J86" s="1058"/>
      <c r="K86" s="1058"/>
      <c r="L86" s="1058"/>
      <c r="M86" s="1058"/>
      <c r="N86" s="1058"/>
      <c r="O86" s="1058"/>
      <c r="P86" s="1058"/>
      <c r="Q86" s="1058"/>
      <c r="R86" s="1058"/>
      <c r="S86" s="1058"/>
      <c r="T86" s="1058"/>
      <c r="U86" s="1059"/>
      <c r="V86" s="1028"/>
      <c r="W86" s="1029"/>
      <c r="X86" s="1029"/>
      <c r="Y86" s="1029"/>
      <c r="Z86" s="1029"/>
      <c r="AA86" s="1029"/>
      <c r="AB86" s="1029"/>
      <c r="AC86" s="1029"/>
      <c r="AD86" s="1030"/>
      <c r="AE86" s="1069"/>
      <c r="AF86" s="1070"/>
      <c r="AG86" s="1070"/>
      <c r="AH86" s="1071"/>
      <c r="AI86" s="1069"/>
      <c r="AJ86" s="1070"/>
      <c r="AK86" s="1070"/>
      <c r="AL86" s="1070"/>
      <c r="AM86" s="1074"/>
      <c r="AN86" s="1087"/>
      <c r="AO86" s="1070"/>
      <c r="AP86" s="1070"/>
      <c r="AQ86" s="1070"/>
      <c r="AR86" s="1070"/>
      <c r="AS86" s="1074"/>
      <c r="AT86" s="1034"/>
      <c r="AU86" s="1035"/>
      <c r="AV86" s="1035"/>
      <c r="AW86" s="1036"/>
      <c r="AX86" s="397">
        <f>(V85*365)*(AE84/12)</f>
        <v>0</v>
      </c>
      <c r="AY86" s="1080"/>
      <c r="AZ86" s="1080"/>
      <c r="BA86" s="1080"/>
      <c r="BB86" s="1080"/>
      <c r="BC86" s="1081"/>
      <c r="BD86" s="1081"/>
      <c r="BE86" s="1081"/>
      <c r="BF86" s="1081"/>
      <c r="BG86" s="1081"/>
      <c r="BH86" s="1081"/>
      <c r="BI86" s="1081"/>
      <c r="BJ86" s="1081"/>
      <c r="BK86" s="1081"/>
      <c r="BL86" s="1081"/>
      <c r="BM86" s="1081"/>
      <c r="BN86" s="1081"/>
      <c r="BO86" s="1081"/>
      <c r="BP86" s="1081"/>
      <c r="BQ86" s="1081"/>
      <c r="BR86" s="1081"/>
      <c r="BS86" s="1081"/>
      <c r="BT86" s="1081"/>
      <c r="BU86" s="1081"/>
      <c r="BV86" s="1081"/>
      <c r="BW86" s="1081"/>
      <c r="BX86" s="1081"/>
      <c r="BY86" s="1081"/>
      <c r="BZ86" s="1081"/>
      <c r="CA86" s="1081"/>
      <c r="CB86" s="1081"/>
      <c r="CC86" s="1081"/>
      <c r="CD86" s="1081"/>
      <c r="CE86" s="1081"/>
      <c r="CF86" s="1081"/>
      <c r="CG86" s="1081"/>
      <c r="CH86" s="1081"/>
      <c r="CI86" s="1081"/>
      <c r="CJ86" s="1029"/>
      <c r="CK86" s="1029"/>
      <c r="CL86" s="1029"/>
      <c r="CM86" s="1029"/>
      <c r="CN86" s="1029"/>
      <c r="CO86" s="1029"/>
      <c r="CP86" s="1029"/>
      <c r="CQ86" s="1029"/>
      <c r="CR86" s="1029"/>
      <c r="CS86" s="1029"/>
      <c r="CT86" s="1029"/>
      <c r="CU86" s="1030"/>
      <c r="CV86" s="1069"/>
      <c r="CW86" s="1070"/>
      <c r="CX86" s="1070"/>
      <c r="CY86" s="1070"/>
      <c r="CZ86" s="1071"/>
      <c r="DA86" s="1069"/>
      <c r="DB86" s="1070"/>
      <c r="DC86" s="1070"/>
      <c r="DD86" s="1070"/>
      <c r="DE86" s="1074"/>
      <c r="DF86" s="1015"/>
      <c r="DG86" s="1013"/>
      <c r="DH86" s="1013"/>
      <c r="DI86" s="1013"/>
      <c r="DJ86" s="1013"/>
      <c r="DK86" s="1013"/>
      <c r="DL86" s="1013"/>
      <c r="DM86" s="1013"/>
      <c r="DN86" s="1016"/>
      <c r="DO86" s="1034"/>
      <c r="DP86" s="1035"/>
      <c r="DQ86" s="1035"/>
      <c r="DR86" s="1035"/>
      <c r="DS86" s="1036"/>
      <c r="DT86" s="397">
        <f>(CJ85*365)*(CV84/12)</f>
        <v>0</v>
      </c>
      <c r="DU86" s="1086"/>
      <c r="DV86" s="1086"/>
      <c r="DW86" s="1086"/>
      <c r="DX86" s="1086"/>
      <c r="DY86" s="1086"/>
      <c r="DZ86" s="1086"/>
      <c r="EA86" s="1057"/>
      <c r="EB86" s="1058"/>
      <c r="EC86" s="1058"/>
      <c r="ED86" s="1058"/>
      <c r="EE86" s="1058"/>
      <c r="EF86" s="1058"/>
      <c r="EG86" s="1058"/>
      <c r="EH86" s="1058"/>
      <c r="EI86" s="1058"/>
      <c r="EJ86" s="1058"/>
      <c r="EK86" s="1058"/>
      <c r="EL86" s="1058"/>
      <c r="EM86" s="1058"/>
      <c r="EN86" s="1058"/>
      <c r="EO86" s="1058"/>
      <c r="EP86" s="1058"/>
      <c r="EQ86" s="1058"/>
      <c r="ER86" s="1058"/>
      <c r="ES86" s="1058"/>
      <c r="ET86" s="1058"/>
      <c r="EU86" s="1058"/>
      <c r="EV86" s="1058"/>
      <c r="EW86" s="1058"/>
      <c r="EX86" s="1058"/>
      <c r="EY86" s="1058"/>
      <c r="EZ86" s="1059"/>
      <c r="FA86" s="1039"/>
      <c r="FB86" s="1039"/>
      <c r="FC86" s="1039"/>
      <c r="FD86" s="1039"/>
      <c r="FE86" s="1039"/>
      <c r="FF86" s="1039"/>
      <c r="FG86" s="1039"/>
      <c r="FH86" s="1039"/>
      <c r="FI86" s="1039"/>
      <c r="FJ86" s="1039"/>
      <c r="FK86" s="1040"/>
      <c r="FL86" s="1013"/>
      <c r="FM86" s="1013"/>
      <c r="FN86" s="1013"/>
      <c r="FO86" s="1013"/>
      <c r="FP86" s="1013"/>
      <c r="FQ86" s="1014"/>
      <c r="FR86" s="1015"/>
      <c r="FS86" s="1013"/>
      <c r="FT86" s="1013"/>
      <c r="FU86" s="1016"/>
      <c r="FV86" s="1043"/>
      <c r="FW86" s="1044"/>
      <c r="FX86" s="397">
        <f>(FA85*365)*(FL84/12)</f>
        <v>0</v>
      </c>
    </row>
    <row r="87" spans="1:182" s="397" customFormat="1" ht="7.5" customHeight="1">
      <c r="A87" s="1045"/>
      <c r="B87" s="1046"/>
      <c r="C87" s="1051"/>
      <c r="D87" s="1052"/>
      <c r="E87" s="1052"/>
      <c r="F87" s="1052"/>
      <c r="G87" s="1052"/>
      <c r="H87" s="1052"/>
      <c r="I87" s="1052"/>
      <c r="J87" s="1052"/>
      <c r="K87" s="1052"/>
      <c r="L87" s="1052"/>
      <c r="M87" s="1052"/>
      <c r="N87" s="1052"/>
      <c r="O87" s="1052"/>
      <c r="P87" s="1052"/>
      <c r="Q87" s="1052"/>
      <c r="R87" s="1052"/>
      <c r="S87" s="1052"/>
      <c r="T87" s="1052"/>
      <c r="U87" s="1053"/>
      <c r="V87" s="1060" t="s">
        <v>322</v>
      </c>
      <c r="W87" s="1061"/>
      <c r="X87" s="1061"/>
      <c r="Y87" s="1061"/>
      <c r="Z87" s="1061"/>
      <c r="AA87" s="1061"/>
      <c r="AB87" s="1061"/>
      <c r="AC87" s="1061"/>
      <c r="AD87" s="1062"/>
      <c r="AE87" s="1063"/>
      <c r="AF87" s="1064"/>
      <c r="AG87" s="1064"/>
      <c r="AH87" s="1065"/>
      <c r="AI87" s="1063"/>
      <c r="AJ87" s="1064"/>
      <c r="AK87" s="1064"/>
      <c r="AL87" s="1064"/>
      <c r="AM87" s="1072"/>
      <c r="AN87" s="1075"/>
      <c r="AO87" s="1064"/>
      <c r="AP87" s="1064"/>
      <c r="AQ87" s="1064"/>
      <c r="AR87" s="1064"/>
      <c r="AS87" s="1072"/>
      <c r="AT87" s="400" t="s">
        <v>322</v>
      </c>
      <c r="AU87" s="401"/>
      <c r="AV87" s="401"/>
      <c r="AW87" s="402"/>
      <c r="AY87" s="1080"/>
      <c r="AZ87" s="1080"/>
      <c r="BA87" s="1080"/>
      <c r="BB87" s="1080"/>
      <c r="BC87" s="1081"/>
      <c r="BD87" s="1081"/>
      <c r="BE87" s="1081"/>
      <c r="BF87" s="1081"/>
      <c r="BG87" s="1081"/>
      <c r="BH87" s="1081"/>
      <c r="BI87" s="1081"/>
      <c r="BJ87" s="1081"/>
      <c r="BK87" s="1081"/>
      <c r="BL87" s="1081"/>
      <c r="BM87" s="1081"/>
      <c r="BN87" s="1081"/>
      <c r="BO87" s="1081"/>
      <c r="BP87" s="1081"/>
      <c r="BQ87" s="1081"/>
      <c r="BR87" s="1081"/>
      <c r="BS87" s="1081"/>
      <c r="BT87" s="1081"/>
      <c r="BU87" s="1081"/>
      <c r="BV87" s="1081"/>
      <c r="BW87" s="1081"/>
      <c r="BX87" s="1081"/>
      <c r="BY87" s="1081"/>
      <c r="BZ87" s="1081"/>
      <c r="CA87" s="1081"/>
      <c r="CB87" s="1081"/>
      <c r="CC87" s="1081"/>
      <c r="CD87" s="1081"/>
      <c r="CE87" s="1081"/>
      <c r="CF87" s="1081"/>
      <c r="CG87" s="1081"/>
      <c r="CH87" s="1081"/>
      <c r="CI87" s="1081"/>
      <c r="CJ87" s="1082" t="s">
        <v>322</v>
      </c>
      <c r="CK87" s="1082"/>
      <c r="CL87" s="1082"/>
      <c r="CM87" s="1082"/>
      <c r="CN87" s="1082"/>
      <c r="CO87" s="1082"/>
      <c r="CP87" s="1082"/>
      <c r="CQ87" s="1082"/>
      <c r="CR87" s="1082"/>
      <c r="CS87" s="1082"/>
      <c r="CT87" s="1082"/>
      <c r="CU87" s="1083"/>
      <c r="CV87" s="1063"/>
      <c r="CW87" s="1064"/>
      <c r="CX87" s="1064"/>
      <c r="CY87" s="1064"/>
      <c r="CZ87" s="1065"/>
      <c r="DA87" s="1063"/>
      <c r="DB87" s="1064"/>
      <c r="DC87" s="1064"/>
      <c r="DD87" s="1064"/>
      <c r="DE87" s="1072"/>
      <c r="DF87" s="1015"/>
      <c r="DG87" s="1013"/>
      <c r="DH87" s="1013"/>
      <c r="DI87" s="1013"/>
      <c r="DJ87" s="1013"/>
      <c r="DK87" s="1013"/>
      <c r="DL87" s="1013"/>
      <c r="DM87" s="1013"/>
      <c r="DN87" s="1016"/>
      <c r="DO87" s="1084" t="s">
        <v>322</v>
      </c>
      <c r="DP87" s="1085"/>
      <c r="DQ87" s="1085"/>
      <c r="DR87" s="1085"/>
      <c r="DS87" s="1085"/>
      <c r="DU87" s="1086"/>
      <c r="DV87" s="1086"/>
      <c r="DW87" s="1086"/>
      <c r="DX87" s="1086"/>
      <c r="DY87" s="1086"/>
      <c r="DZ87" s="1086"/>
      <c r="EA87" s="1051"/>
      <c r="EB87" s="1052"/>
      <c r="EC87" s="1052"/>
      <c r="ED87" s="1052"/>
      <c r="EE87" s="1052"/>
      <c r="EF87" s="1052"/>
      <c r="EG87" s="1052"/>
      <c r="EH87" s="1052"/>
      <c r="EI87" s="1052"/>
      <c r="EJ87" s="1052"/>
      <c r="EK87" s="1052"/>
      <c r="EL87" s="1052"/>
      <c r="EM87" s="1052"/>
      <c r="EN87" s="1052"/>
      <c r="EO87" s="1052"/>
      <c r="EP87" s="1052"/>
      <c r="EQ87" s="1052"/>
      <c r="ER87" s="1052"/>
      <c r="ES87" s="1052"/>
      <c r="ET87" s="1052"/>
      <c r="EU87" s="1052"/>
      <c r="EV87" s="1052"/>
      <c r="EW87" s="1052"/>
      <c r="EX87" s="1052"/>
      <c r="EY87" s="1052"/>
      <c r="EZ87" s="1053"/>
      <c r="FA87" s="1082" t="s">
        <v>322</v>
      </c>
      <c r="FB87" s="1082"/>
      <c r="FC87" s="1082"/>
      <c r="FD87" s="1082"/>
      <c r="FE87" s="1082"/>
      <c r="FF87" s="1082"/>
      <c r="FG87" s="1082"/>
      <c r="FH87" s="1082"/>
      <c r="FI87" s="1082"/>
      <c r="FJ87" s="1082"/>
      <c r="FK87" s="1083"/>
      <c r="FL87" s="1013"/>
      <c r="FM87" s="1013"/>
      <c r="FN87" s="1013"/>
      <c r="FO87" s="1013"/>
      <c r="FP87" s="1013"/>
      <c r="FQ87" s="1014"/>
      <c r="FR87" s="1015"/>
      <c r="FS87" s="1013"/>
      <c r="FT87" s="1013"/>
      <c r="FU87" s="1016"/>
      <c r="FV87" s="1023" t="s">
        <v>322</v>
      </c>
      <c r="FW87" s="1024"/>
    </row>
    <row r="88" spans="1:182" s="397" customFormat="1" ht="4.5" customHeight="1">
      <c r="A88" s="1047"/>
      <c r="B88" s="1048"/>
      <c r="C88" s="1054"/>
      <c r="D88" s="1055"/>
      <c r="E88" s="1055"/>
      <c r="F88" s="1055"/>
      <c r="G88" s="1055"/>
      <c r="H88" s="1055"/>
      <c r="I88" s="1055"/>
      <c r="J88" s="1055"/>
      <c r="K88" s="1055"/>
      <c r="L88" s="1055"/>
      <c r="M88" s="1055"/>
      <c r="N88" s="1055"/>
      <c r="O88" s="1055"/>
      <c r="P88" s="1055"/>
      <c r="Q88" s="1055"/>
      <c r="R88" s="1055"/>
      <c r="S88" s="1055"/>
      <c r="T88" s="1055"/>
      <c r="U88" s="1056"/>
      <c r="V88" s="1025"/>
      <c r="W88" s="1026"/>
      <c r="X88" s="1026"/>
      <c r="Y88" s="1026"/>
      <c r="Z88" s="1026"/>
      <c r="AA88" s="1026"/>
      <c r="AB88" s="1026"/>
      <c r="AC88" s="1026"/>
      <c r="AD88" s="1027"/>
      <c r="AE88" s="1066"/>
      <c r="AF88" s="1067"/>
      <c r="AG88" s="1067"/>
      <c r="AH88" s="1068"/>
      <c r="AI88" s="1066"/>
      <c r="AJ88" s="1067"/>
      <c r="AK88" s="1067"/>
      <c r="AL88" s="1067"/>
      <c r="AM88" s="1073"/>
      <c r="AN88" s="1076"/>
      <c r="AO88" s="1067"/>
      <c r="AP88" s="1067"/>
      <c r="AQ88" s="1067"/>
      <c r="AR88" s="1067"/>
      <c r="AS88" s="1073"/>
      <c r="AT88" s="1031"/>
      <c r="AU88" s="1032"/>
      <c r="AV88" s="1032"/>
      <c r="AW88" s="1033"/>
      <c r="AY88" s="1080"/>
      <c r="AZ88" s="1080"/>
      <c r="BA88" s="1080"/>
      <c r="BB88" s="1080"/>
      <c r="BC88" s="1081"/>
      <c r="BD88" s="1081"/>
      <c r="BE88" s="1081"/>
      <c r="BF88" s="1081"/>
      <c r="BG88" s="1081"/>
      <c r="BH88" s="1081"/>
      <c r="BI88" s="1081"/>
      <c r="BJ88" s="1081"/>
      <c r="BK88" s="1081"/>
      <c r="BL88" s="1081"/>
      <c r="BM88" s="1081"/>
      <c r="BN88" s="1081"/>
      <c r="BO88" s="1081"/>
      <c r="BP88" s="1081"/>
      <c r="BQ88" s="1081"/>
      <c r="BR88" s="1081"/>
      <c r="BS88" s="1081"/>
      <c r="BT88" s="1081"/>
      <c r="BU88" s="1081"/>
      <c r="BV88" s="1081"/>
      <c r="BW88" s="1081"/>
      <c r="BX88" s="1081"/>
      <c r="BY88" s="1081"/>
      <c r="BZ88" s="1081"/>
      <c r="CA88" s="1081"/>
      <c r="CB88" s="1081"/>
      <c r="CC88" s="1081"/>
      <c r="CD88" s="1081"/>
      <c r="CE88" s="1081"/>
      <c r="CF88" s="1081"/>
      <c r="CG88" s="1081"/>
      <c r="CH88" s="1081"/>
      <c r="CI88" s="1081"/>
      <c r="CJ88" s="1026"/>
      <c r="CK88" s="1026"/>
      <c r="CL88" s="1026"/>
      <c r="CM88" s="1026"/>
      <c r="CN88" s="1026"/>
      <c r="CO88" s="1026"/>
      <c r="CP88" s="1026"/>
      <c r="CQ88" s="1026"/>
      <c r="CR88" s="1026"/>
      <c r="CS88" s="1026"/>
      <c r="CT88" s="1026"/>
      <c r="CU88" s="1027"/>
      <c r="CV88" s="1066"/>
      <c r="CW88" s="1067"/>
      <c r="CX88" s="1067"/>
      <c r="CY88" s="1067"/>
      <c r="CZ88" s="1068"/>
      <c r="DA88" s="1066"/>
      <c r="DB88" s="1067"/>
      <c r="DC88" s="1067"/>
      <c r="DD88" s="1067"/>
      <c r="DE88" s="1073"/>
      <c r="DF88" s="1015"/>
      <c r="DG88" s="1013"/>
      <c r="DH88" s="1013"/>
      <c r="DI88" s="1013"/>
      <c r="DJ88" s="1013"/>
      <c r="DK88" s="1013"/>
      <c r="DL88" s="1013"/>
      <c r="DM88" s="1013"/>
      <c r="DN88" s="1016"/>
      <c r="DO88" s="1031" t="s">
        <v>323</v>
      </c>
      <c r="DP88" s="1032"/>
      <c r="DQ88" s="1032"/>
      <c r="DR88" s="1032"/>
      <c r="DS88" s="1033"/>
      <c r="DU88" s="1086"/>
      <c r="DV88" s="1086"/>
      <c r="DW88" s="1086"/>
      <c r="DX88" s="1086"/>
      <c r="DY88" s="1086"/>
      <c r="DZ88" s="1086"/>
      <c r="EA88" s="1054"/>
      <c r="EB88" s="1055"/>
      <c r="EC88" s="1055"/>
      <c r="ED88" s="1055"/>
      <c r="EE88" s="1055"/>
      <c r="EF88" s="1055"/>
      <c r="EG88" s="1055"/>
      <c r="EH88" s="1055"/>
      <c r="EI88" s="1055"/>
      <c r="EJ88" s="1055"/>
      <c r="EK88" s="1055"/>
      <c r="EL88" s="1055"/>
      <c r="EM88" s="1055"/>
      <c r="EN88" s="1055"/>
      <c r="EO88" s="1055"/>
      <c r="EP88" s="1055"/>
      <c r="EQ88" s="1055"/>
      <c r="ER88" s="1055"/>
      <c r="ES88" s="1055"/>
      <c r="ET88" s="1055"/>
      <c r="EU88" s="1055"/>
      <c r="EV88" s="1055"/>
      <c r="EW88" s="1055"/>
      <c r="EX88" s="1055"/>
      <c r="EY88" s="1055"/>
      <c r="EZ88" s="1056"/>
      <c r="FA88" s="1037"/>
      <c r="FB88" s="1037"/>
      <c r="FC88" s="1037"/>
      <c r="FD88" s="1037"/>
      <c r="FE88" s="1037"/>
      <c r="FF88" s="1037"/>
      <c r="FG88" s="1037"/>
      <c r="FH88" s="1037"/>
      <c r="FI88" s="1037"/>
      <c r="FJ88" s="1037"/>
      <c r="FK88" s="1038"/>
      <c r="FL88" s="1013"/>
      <c r="FM88" s="1013"/>
      <c r="FN88" s="1013"/>
      <c r="FO88" s="1013"/>
      <c r="FP88" s="1013"/>
      <c r="FQ88" s="1014"/>
      <c r="FR88" s="1015"/>
      <c r="FS88" s="1013"/>
      <c r="FT88" s="1013"/>
      <c r="FU88" s="1016"/>
      <c r="FV88" s="1041" t="s">
        <v>323</v>
      </c>
      <c r="FW88" s="1042"/>
    </row>
    <row r="89" spans="1:182" s="397" customFormat="1" ht="9" customHeight="1">
      <c r="A89" s="1049"/>
      <c r="B89" s="1050"/>
      <c r="C89" s="1057"/>
      <c r="D89" s="1058"/>
      <c r="E89" s="1058"/>
      <c r="F89" s="1058"/>
      <c r="G89" s="1058"/>
      <c r="H89" s="1058"/>
      <c r="I89" s="1058"/>
      <c r="J89" s="1058"/>
      <c r="K89" s="1058"/>
      <c r="L89" s="1058"/>
      <c r="M89" s="1058"/>
      <c r="N89" s="1058"/>
      <c r="O89" s="1058"/>
      <c r="P89" s="1058"/>
      <c r="Q89" s="1058"/>
      <c r="R89" s="1058"/>
      <c r="S89" s="1058"/>
      <c r="T89" s="1058"/>
      <c r="U89" s="1059"/>
      <c r="V89" s="1028"/>
      <c r="W89" s="1029"/>
      <c r="X89" s="1029"/>
      <c r="Y89" s="1029"/>
      <c r="Z89" s="1029"/>
      <c r="AA89" s="1029"/>
      <c r="AB89" s="1029"/>
      <c r="AC89" s="1029"/>
      <c r="AD89" s="1030"/>
      <c r="AE89" s="1069"/>
      <c r="AF89" s="1070"/>
      <c r="AG89" s="1070"/>
      <c r="AH89" s="1071"/>
      <c r="AI89" s="1069"/>
      <c r="AJ89" s="1070"/>
      <c r="AK89" s="1070"/>
      <c r="AL89" s="1070"/>
      <c r="AM89" s="1074"/>
      <c r="AN89" s="1087"/>
      <c r="AO89" s="1070"/>
      <c r="AP89" s="1070"/>
      <c r="AQ89" s="1070"/>
      <c r="AR89" s="1070"/>
      <c r="AS89" s="1074"/>
      <c r="AT89" s="1034"/>
      <c r="AU89" s="1035"/>
      <c r="AV89" s="1035"/>
      <c r="AW89" s="1036"/>
      <c r="AX89" s="397">
        <f>(V88*365)*(AE87/12)</f>
        <v>0</v>
      </c>
      <c r="AY89" s="1080"/>
      <c r="AZ89" s="1080"/>
      <c r="BA89" s="1080"/>
      <c r="BB89" s="1080"/>
      <c r="BC89" s="1081"/>
      <c r="BD89" s="1081"/>
      <c r="BE89" s="1081"/>
      <c r="BF89" s="1081"/>
      <c r="BG89" s="1081"/>
      <c r="BH89" s="1081"/>
      <c r="BI89" s="1081"/>
      <c r="BJ89" s="1081"/>
      <c r="BK89" s="1081"/>
      <c r="BL89" s="1081"/>
      <c r="BM89" s="1081"/>
      <c r="BN89" s="1081"/>
      <c r="BO89" s="1081"/>
      <c r="BP89" s="1081"/>
      <c r="BQ89" s="1081"/>
      <c r="BR89" s="1081"/>
      <c r="BS89" s="1081"/>
      <c r="BT89" s="1081"/>
      <c r="BU89" s="1081"/>
      <c r="BV89" s="1081"/>
      <c r="BW89" s="1081"/>
      <c r="BX89" s="1081"/>
      <c r="BY89" s="1081"/>
      <c r="BZ89" s="1081"/>
      <c r="CA89" s="1081"/>
      <c r="CB89" s="1081"/>
      <c r="CC89" s="1081"/>
      <c r="CD89" s="1081"/>
      <c r="CE89" s="1081"/>
      <c r="CF89" s="1081"/>
      <c r="CG89" s="1081"/>
      <c r="CH89" s="1081"/>
      <c r="CI89" s="1081"/>
      <c r="CJ89" s="1029"/>
      <c r="CK89" s="1029"/>
      <c r="CL89" s="1029"/>
      <c r="CM89" s="1029"/>
      <c r="CN89" s="1029"/>
      <c r="CO89" s="1029"/>
      <c r="CP89" s="1029"/>
      <c r="CQ89" s="1029"/>
      <c r="CR89" s="1029"/>
      <c r="CS89" s="1029"/>
      <c r="CT89" s="1029"/>
      <c r="CU89" s="1030"/>
      <c r="CV89" s="1069"/>
      <c r="CW89" s="1070"/>
      <c r="CX89" s="1070"/>
      <c r="CY89" s="1070"/>
      <c r="CZ89" s="1071"/>
      <c r="DA89" s="1069"/>
      <c r="DB89" s="1070"/>
      <c r="DC89" s="1070"/>
      <c r="DD89" s="1070"/>
      <c r="DE89" s="1074"/>
      <c r="DF89" s="1015"/>
      <c r="DG89" s="1013"/>
      <c r="DH89" s="1013"/>
      <c r="DI89" s="1013"/>
      <c r="DJ89" s="1013"/>
      <c r="DK89" s="1013"/>
      <c r="DL89" s="1013"/>
      <c r="DM89" s="1013"/>
      <c r="DN89" s="1016"/>
      <c r="DO89" s="1034"/>
      <c r="DP89" s="1035"/>
      <c r="DQ89" s="1035"/>
      <c r="DR89" s="1035"/>
      <c r="DS89" s="1036"/>
      <c r="DT89" s="397">
        <f>(CJ88*365)*(CV87/12)</f>
        <v>0</v>
      </c>
      <c r="DU89" s="1086"/>
      <c r="DV89" s="1086"/>
      <c r="DW89" s="1086"/>
      <c r="DX89" s="1086"/>
      <c r="DY89" s="1086"/>
      <c r="DZ89" s="1086"/>
      <c r="EA89" s="1057"/>
      <c r="EB89" s="1058"/>
      <c r="EC89" s="1058"/>
      <c r="ED89" s="1058"/>
      <c r="EE89" s="1058"/>
      <c r="EF89" s="1058"/>
      <c r="EG89" s="1058"/>
      <c r="EH89" s="1058"/>
      <c r="EI89" s="1058"/>
      <c r="EJ89" s="1058"/>
      <c r="EK89" s="1058"/>
      <c r="EL89" s="1058"/>
      <c r="EM89" s="1058"/>
      <c r="EN89" s="1058"/>
      <c r="EO89" s="1058"/>
      <c r="EP89" s="1058"/>
      <c r="EQ89" s="1058"/>
      <c r="ER89" s="1058"/>
      <c r="ES89" s="1058"/>
      <c r="ET89" s="1058"/>
      <c r="EU89" s="1058"/>
      <c r="EV89" s="1058"/>
      <c r="EW89" s="1058"/>
      <c r="EX89" s="1058"/>
      <c r="EY89" s="1058"/>
      <c r="EZ89" s="1059"/>
      <c r="FA89" s="1039"/>
      <c r="FB89" s="1039"/>
      <c r="FC89" s="1039"/>
      <c r="FD89" s="1039"/>
      <c r="FE89" s="1039"/>
      <c r="FF89" s="1039"/>
      <c r="FG89" s="1039"/>
      <c r="FH89" s="1039"/>
      <c r="FI89" s="1039"/>
      <c r="FJ89" s="1039"/>
      <c r="FK89" s="1040"/>
      <c r="FL89" s="1013"/>
      <c r="FM89" s="1013"/>
      <c r="FN89" s="1013"/>
      <c r="FO89" s="1013"/>
      <c r="FP89" s="1013"/>
      <c r="FQ89" s="1014"/>
      <c r="FR89" s="1015"/>
      <c r="FS89" s="1013"/>
      <c r="FT89" s="1013"/>
      <c r="FU89" s="1016"/>
      <c r="FV89" s="1043"/>
      <c r="FW89" s="1044"/>
      <c r="FX89" s="397">
        <f>(FA88*365)*(FL87/12)</f>
        <v>0</v>
      </c>
    </row>
    <row r="90" spans="1:182" s="397" customFormat="1" ht="7.5" customHeight="1">
      <c r="A90" s="1045"/>
      <c r="B90" s="1046"/>
      <c r="C90" s="1051"/>
      <c r="D90" s="1052"/>
      <c r="E90" s="1052"/>
      <c r="F90" s="1052"/>
      <c r="G90" s="1052"/>
      <c r="H90" s="1052"/>
      <c r="I90" s="1052"/>
      <c r="J90" s="1052"/>
      <c r="K90" s="1052"/>
      <c r="L90" s="1052"/>
      <c r="M90" s="1052"/>
      <c r="N90" s="1052"/>
      <c r="O90" s="1052"/>
      <c r="P90" s="1052"/>
      <c r="Q90" s="1052"/>
      <c r="R90" s="1052"/>
      <c r="S90" s="1052"/>
      <c r="T90" s="1052"/>
      <c r="U90" s="1053"/>
      <c r="V90" s="1060" t="s">
        <v>322</v>
      </c>
      <c r="W90" s="1061"/>
      <c r="X90" s="1061"/>
      <c r="Y90" s="1061"/>
      <c r="Z90" s="1061"/>
      <c r="AA90" s="1061"/>
      <c r="AB90" s="1061"/>
      <c r="AC90" s="1061"/>
      <c r="AD90" s="1062"/>
      <c r="AE90" s="1063"/>
      <c r="AF90" s="1064"/>
      <c r="AG90" s="1064"/>
      <c r="AH90" s="1065"/>
      <c r="AI90" s="1063"/>
      <c r="AJ90" s="1064"/>
      <c r="AK90" s="1064"/>
      <c r="AL90" s="1064"/>
      <c r="AM90" s="1072"/>
      <c r="AN90" s="1075"/>
      <c r="AO90" s="1064"/>
      <c r="AP90" s="1064"/>
      <c r="AQ90" s="1064"/>
      <c r="AR90" s="1064"/>
      <c r="AS90" s="1072"/>
      <c r="AT90" s="400" t="s">
        <v>322</v>
      </c>
      <c r="AU90" s="401"/>
      <c r="AV90" s="401"/>
      <c r="AW90" s="402"/>
      <c r="AY90" s="1080"/>
      <c r="AZ90" s="1080"/>
      <c r="BA90" s="1080"/>
      <c r="BB90" s="1080"/>
      <c r="BC90" s="1081"/>
      <c r="BD90" s="1081"/>
      <c r="BE90" s="1081"/>
      <c r="BF90" s="1081"/>
      <c r="BG90" s="1081"/>
      <c r="BH90" s="1081"/>
      <c r="BI90" s="1081"/>
      <c r="BJ90" s="1081"/>
      <c r="BK90" s="1081"/>
      <c r="BL90" s="1081"/>
      <c r="BM90" s="1081"/>
      <c r="BN90" s="1081"/>
      <c r="BO90" s="1081"/>
      <c r="BP90" s="1081"/>
      <c r="BQ90" s="1081"/>
      <c r="BR90" s="1081"/>
      <c r="BS90" s="1081"/>
      <c r="BT90" s="1081"/>
      <c r="BU90" s="1081"/>
      <c r="BV90" s="1081"/>
      <c r="BW90" s="1081"/>
      <c r="BX90" s="1081"/>
      <c r="BY90" s="1081"/>
      <c r="BZ90" s="1081"/>
      <c r="CA90" s="1081"/>
      <c r="CB90" s="1081"/>
      <c r="CC90" s="1081"/>
      <c r="CD90" s="1081"/>
      <c r="CE90" s="1081"/>
      <c r="CF90" s="1081"/>
      <c r="CG90" s="1081"/>
      <c r="CH90" s="1081"/>
      <c r="CI90" s="1081"/>
      <c r="CJ90" s="1082" t="s">
        <v>322</v>
      </c>
      <c r="CK90" s="1082"/>
      <c r="CL90" s="1082"/>
      <c r="CM90" s="1082"/>
      <c r="CN90" s="1082"/>
      <c r="CO90" s="1082"/>
      <c r="CP90" s="1082"/>
      <c r="CQ90" s="1082"/>
      <c r="CR90" s="1082"/>
      <c r="CS90" s="1082"/>
      <c r="CT90" s="1082"/>
      <c r="CU90" s="1083"/>
      <c r="CV90" s="1063"/>
      <c r="CW90" s="1064"/>
      <c r="CX90" s="1064"/>
      <c r="CY90" s="1064"/>
      <c r="CZ90" s="1065"/>
      <c r="DA90" s="1063"/>
      <c r="DB90" s="1064"/>
      <c r="DC90" s="1064"/>
      <c r="DD90" s="1064"/>
      <c r="DE90" s="1072"/>
      <c r="DF90" s="1015"/>
      <c r="DG90" s="1013"/>
      <c r="DH90" s="1013"/>
      <c r="DI90" s="1013"/>
      <c r="DJ90" s="1013"/>
      <c r="DK90" s="1013"/>
      <c r="DL90" s="1013"/>
      <c r="DM90" s="1013"/>
      <c r="DN90" s="1016"/>
      <c r="DO90" s="1084" t="s">
        <v>322</v>
      </c>
      <c r="DP90" s="1085"/>
      <c r="DQ90" s="1085"/>
      <c r="DR90" s="1085"/>
      <c r="DS90" s="1085"/>
      <c r="DU90" s="1086"/>
      <c r="DV90" s="1086"/>
      <c r="DW90" s="1086"/>
      <c r="DX90" s="1086"/>
      <c r="DY90" s="1086"/>
      <c r="DZ90" s="1086"/>
      <c r="EA90" s="1051"/>
      <c r="EB90" s="1052"/>
      <c r="EC90" s="1052"/>
      <c r="ED90" s="1052"/>
      <c r="EE90" s="1052"/>
      <c r="EF90" s="1052"/>
      <c r="EG90" s="1052"/>
      <c r="EH90" s="1052"/>
      <c r="EI90" s="1052"/>
      <c r="EJ90" s="1052"/>
      <c r="EK90" s="1052"/>
      <c r="EL90" s="1052"/>
      <c r="EM90" s="1052"/>
      <c r="EN90" s="1052"/>
      <c r="EO90" s="1052"/>
      <c r="EP90" s="1052"/>
      <c r="EQ90" s="1052"/>
      <c r="ER90" s="1052"/>
      <c r="ES90" s="1052"/>
      <c r="ET90" s="1052"/>
      <c r="EU90" s="1052"/>
      <c r="EV90" s="1052"/>
      <c r="EW90" s="1052"/>
      <c r="EX90" s="1052"/>
      <c r="EY90" s="1052"/>
      <c r="EZ90" s="1053"/>
      <c r="FA90" s="1082" t="s">
        <v>322</v>
      </c>
      <c r="FB90" s="1082"/>
      <c r="FC90" s="1082"/>
      <c r="FD90" s="1082"/>
      <c r="FE90" s="1082"/>
      <c r="FF90" s="1082"/>
      <c r="FG90" s="1082"/>
      <c r="FH90" s="1082"/>
      <c r="FI90" s="1082"/>
      <c r="FJ90" s="1082"/>
      <c r="FK90" s="1083"/>
      <c r="FL90" s="1013"/>
      <c r="FM90" s="1013"/>
      <c r="FN90" s="1013"/>
      <c r="FO90" s="1013"/>
      <c r="FP90" s="1013"/>
      <c r="FQ90" s="1014"/>
      <c r="FR90" s="1015"/>
      <c r="FS90" s="1013"/>
      <c r="FT90" s="1013"/>
      <c r="FU90" s="1016"/>
      <c r="FV90" s="1023" t="s">
        <v>322</v>
      </c>
      <c r="FW90" s="1024"/>
    </row>
    <row r="91" spans="1:182" s="397" customFormat="1" ht="4.5" customHeight="1">
      <c r="A91" s="1047"/>
      <c r="B91" s="1048"/>
      <c r="C91" s="1054"/>
      <c r="D91" s="1055"/>
      <c r="E91" s="1055"/>
      <c r="F91" s="1055"/>
      <c r="G91" s="1055"/>
      <c r="H91" s="1055"/>
      <c r="I91" s="1055"/>
      <c r="J91" s="1055"/>
      <c r="K91" s="1055"/>
      <c r="L91" s="1055"/>
      <c r="M91" s="1055"/>
      <c r="N91" s="1055"/>
      <c r="O91" s="1055"/>
      <c r="P91" s="1055"/>
      <c r="Q91" s="1055"/>
      <c r="R91" s="1055"/>
      <c r="S91" s="1055"/>
      <c r="T91" s="1055"/>
      <c r="U91" s="1056"/>
      <c r="V91" s="1025"/>
      <c r="W91" s="1026"/>
      <c r="X91" s="1026"/>
      <c r="Y91" s="1026"/>
      <c r="Z91" s="1026"/>
      <c r="AA91" s="1026"/>
      <c r="AB91" s="1026"/>
      <c r="AC91" s="1026"/>
      <c r="AD91" s="1027"/>
      <c r="AE91" s="1066"/>
      <c r="AF91" s="1067"/>
      <c r="AG91" s="1067"/>
      <c r="AH91" s="1068"/>
      <c r="AI91" s="1066"/>
      <c r="AJ91" s="1067"/>
      <c r="AK91" s="1067"/>
      <c r="AL91" s="1067"/>
      <c r="AM91" s="1073"/>
      <c r="AN91" s="1076"/>
      <c r="AO91" s="1067"/>
      <c r="AP91" s="1067"/>
      <c r="AQ91" s="1067"/>
      <c r="AR91" s="1067"/>
      <c r="AS91" s="1073"/>
      <c r="AT91" s="1031"/>
      <c r="AU91" s="1032"/>
      <c r="AV91" s="1032"/>
      <c r="AW91" s="1033"/>
      <c r="AY91" s="1080"/>
      <c r="AZ91" s="1080"/>
      <c r="BA91" s="1080"/>
      <c r="BB91" s="1080"/>
      <c r="BC91" s="1081"/>
      <c r="BD91" s="1081"/>
      <c r="BE91" s="1081"/>
      <c r="BF91" s="1081"/>
      <c r="BG91" s="1081"/>
      <c r="BH91" s="1081"/>
      <c r="BI91" s="1081"/>
      <c r="BJ91" s="1081"/>
      <c r="BK91" s="1081"/>
      <c r="BL91" s="1081"/>
      <c r="BM91" s="1081"/>
      <c r="BN91" s="1081"/>
      <c r="BO91" s="1081"/>
      <c r="BP91" s="1081"/>
      <c r="BQ91" s="1081"/>
      <c r="BR91" s="1081"/>
      <c r="BS91" s="1081"/>
      <c r="BT91" s="1081"/>
      <c r="BU91" s="1081"/>
      <c r="BV91" s="1081"/>
      <c r="BW91" s="1081"/>
      <c r="BX91" s="1081"/>
      <c r="BY91" s="1081"/>
      <c r="BZ91" s="1081"/>
      <c r="CA91" s="1081"/>
      <c r="CB91" s="1081"/>
      <c r="CC91" s="1081"/>
      <c r="CD91" s="1081"/>
      <c r="CE91" s="1081"/>
      <c r="CF91" s="1081"/>
      <c r="CG91" s="1081"/>
      <c r="CH91" s="1081"/>
      <c r="CI91" s="1081"/>
      <c r="CJ91" s="1026"/>
      <c r="CK91" s="1026"/>
      <c r="CL91" s="1026"/>
      <c r="CM91" s="1026"/>
      <c r="CN91" s="1026"/>
      <c r="CO91" s="1026"/>
      <c r="CP91" s="1026"/>
      <c r="CQ91" s="1026"/>
      <c r="CR91" s="1026"/>
      <c r="CS91" s="1026"/>
      <c r="CT91" s="1026"/>
      <c r="CU91" s="1027"/>
      <c r="CV91" s="1066"/>
      <c r="CW91" s="1067"/>
      <c r="CX91" s="1067"/>
      <c r="CY91" s="1067"/>
      <c r="CZ91" s="1068"/>
      <c r="DA91" s="1066"/>
      <c r="DB91" s="1067"/>
      <c r="DC91" s="1067"/>
      <c r="DD91" s="1067"/>
      <c r="DE91" s="1073"/>
      <c r="DF91" s="1017"/>
      <c r="DG91" s="1018"/>
      <c r="DH91" s="1018"/>
      <c r="DI91" s="1018"/>
      <c r="DJ91" s="1018"/>
      <c r="DK91" s="1018"/>
      <c r="DL91" s="1018"/>
      <c r="DM91" s="1018"/>
      <c r="DN91" s="1019"/>
      <c r="DO91" s="1031" t="s">
        <v>323</v>
      </c>
      <c r="DP91" s="1032"/>
      <c r="DQ91" s="1032"/>
      <c r="DR91" s="1032"/>
      <c r="DS91" s="1033"/>
      <c r="DU91" s="1086"/>
      <c r="DV91" s="1086"/>
      <c r="DW91" s="1086"/>
      <c r="DX91" s="1086"/>
      <c r="DY91" s="1086"/>
      <c r="DZ91" s="1086"/>
      <c r="EA91" s="1054"/>
      <c r="EB91" s="1055"/>
      <c r="EC91" s="1055"/>
      <c r="ED91" s="1055"/>
      <c r="EE91" s="1055"/>
      <c r="EF91" s="1055"/>
      <c r="EG91" s="1055"/>
      <c r="EH91" s="1055"/>
      <c r="EI91" s="1055"/>
      <c r="EJ91" s="1055"/>
      <c r="EK91" s="1055"/>
      <c r="EL91" s="1055"/>
      <c r="EM91" s="1055"/>
      <c r="EN91" s="1055"/>
      <c r="EO91" s="1055"/>
      <c r="EP91" s="1055"/>
      <c r="EQ91" s="1055"/>
      <c r="ER91" s="1055"/>
      <c r="ES91" s="1055"/>
      <c r="ET91" s="1055"/>
      <c r="EU91" s="1055"/>
      <c r="EV91" s="1055"/>
      <c r="EW91" s="1055"/>
      <c r="EX91" s="1055"/>
      <c r="EY91" s="1055"/>
      <c r="EZ91" s="1056"/>
      <c r="FA91" s="1037"/>
      <c r="FB91" s="1037"/>
      <c r="FC91" s="1037"/>
      <c r="FD91" s="1037"/>
      <c r="FE91" s="1037"/>
      <c r="FF91" s="1037"/>
      <c r="FG91" s="1037"/>
      <c r="FH91" s="1037"/>
      <c r="FI91" s="1037"/>
      <c r="FJ91" s="1037"/>
      <c r="FK91" s="1038"/>
      <c r="FL91" s="1013"/>
      <c r="FM91" s="1013"/>
      <c r="FN91" s="1013"/>
      <c r="FO91" s="1013"/>
      <c r="FP91" s="1013"/>
      <c r="FQ91" s="1014"/>
      <c r="FR91" s="1017"/>
      <c r="FS91" s="1018"/>
      <c r="FT91" s="1018"/>
      <c r="FU91" s="1019"/>
      <c r="FV91" s="1041" t="s">
        <v>323</v>
      </c>
      <c r="FW91" s="1042"/>
    </row>
    <row r="92" spans="1:182" s="397" customFormat="1" ht="9" customHeight="1" thickBot="1">
      <c r="A92" s="1049"/>
      <c r="B92" s="1050"/>
      <c r="C92" s="1057"/>
      <c r="D92" s="1058"/>
      <c r="E92" s="1058"/>
      <c r="F92" s="1058"/>
      <c r="G92" s="1058"/>
      <c r="H92" s="1058"/>
      <c r="I92" s="1058"/>
      <c r="J92" s="1058"/>
      <c r="K92" s="1058"/>
      <c r="L92" s="1058"/>
      <c r="M92" s="1058"/>
      <c r="N92" s="1058"/>
      <c r="O92" s="1058"/>
      <c r="P92" s="1058"/>
      <c r="Q92" s="1058"/>
      <c r="R92" s="1058"/>
      <c r="S92" s="1058"/>
      <c r="T92" s="1058"/>
      <c r="U92" s="1059"/>
      <c r="V92" s="1028"/>
      <c r="W92" s="1029"/>
      <c r="X92" s="1029"/>
      <c r="Y92" s="1029"/>
      <c r="Z92" s="1029"/>
      <c r="AA92" s="1029"/>
      <c r="AB92" s="1029"/>
      <c r="AC92" s="1029"/>
      <c r="AD92" s="1030"/>
      <c r="AE92" s="1069"/>
      <c r="AF92" s="1070"/>
      <c r="AG92" s="1070"/>
      <c r="AH92" s="1071"/>
      <c r="AI92" s="1069"/>
      <c r="AJ92" s="1070"/>
      <c r="AK92" s="1070"/>
      <c r="AL92" s="1070"/>
      <c r="AM92" s="1074"/>
      <c r="AN92" s="1077"/>
      <c r="AO92" s="1078"/>
      <c r="AP92" s="1078"/>
      <c r="AQ92" s="1078"/>
      <c r="AR92" s="1078"/>
      <c r="AS92" s="1079"/>
      <c r="AT92" s="1034"/>
      <c r="AU92" s="1035"/>
      <c r="AV92" s="1035"/>
      <c r="AW92" s="1036"/>
      <c r="AX92" s="397">
        <f>(V91*365)*(AE90/12)</f>
        <v>0</v>
      </c>
      <c r="AY92" s="1080"/>
      <c r="AZ92" s="1080"/>
      <c r="BA92" s="1080"/>
      <c r="BB92" s="1080"/>
      <c r="BC92" s="1081"/>
      <c r="BD92" s="1081"/>
      <c r="BE92" s="1081"/>
      <c r="BF92" s="1081"/>
      <c r="BG92" s="1081"/>
      <c r="BH92" s="1081"/>
      <c r="BI92" s="1081"/>
      <c r="BJ92" s="1081"/>
      <c r="BK92" s="1081"/>
      <c r="BL92" s="1081"/>
      <c r="BM92" s="1081"/>
      <c r="BN92" s="1081"/>
      <c r="BO92" s="1081"/>
      <c r="BP92" s="1081"/>
      <c r="BQ92" s="1081"/>
      <c r="BR92" s="1081"/>
      <c r="BS92" s="1081"/>
      <c r="BT92" s="1081"/>
      <c r="BU92" s="1081"/>
      <c r="BV92" s="1081"/>
      <c r="BW92" s="1081"/>
      <c r="BX92" s="1081"/>
      <c r="BY92" s="1081"/>
      <c r="BZ92" s="1081"/>
      <c r="CA92" s="1081"/>
      <c r="CB92" s="1081"/>
      <c r="CC92" s="1081"/>
      <c r="CD92" s="1081"/>
      <c r="CE92" s="1081"/>
      <c r="CF92" s="1081"/>
      <c r="CG92" s="1081"/>
      <c r="CH92" s="1081"/>
      <c r="CI92" s="1081"/>
      <c r="CJ92" s="1029"/>
      <c r="CK92" s="1029"/>
      <c r="CL92" s="1029"/>
      <c r="CM92" s="1029"/>
      <c r="CN92" s="1029"/>
      <c r="CO92" s="1029"/>
      <c r="CP92" s="1029"/>
      <c r="CQ92" s="1029"/>
      <c r="CR92" s="1029"/>
      <c r="CS92" s="1029"/>
      <c r="CT92" s="1029"/>
      <c r="CU92" s="1030"/>
      <c r="CV92" s="1069"/>
      <c r="CW92" s="1070"/>
      <c r="CX92" s="1070"/>
      <c r="CY92" s="1070"/>
      <c r="CZ92" s="1071"/>
      <c r="DA92" s="1069"/>
      <c r="DB92" s="1070"/>
      <c r="DC92" s="1070"/>
      <c r="DD92" s="1070"/>
      <c r="DE92" s="1074"/>
      <c r="DF92" s="1020"/>
      <c r="DG92" s="1021"/>
      <c r="DH92" s="1021"/>
      <c r="DI92" s="1021"/>
      <c r="DJ92" s="1021"/>
      <c r="DK92" s="1021"/>
      <c r="DL92" s="1021"/>
      <c r="DM92" s="1021"/>
      <c r="DN92" s="1022"/>
      <c r="DO92" s="1034"/>
      <c r="DP92" s="1035"/>
      <c r="DQ92" s="1035"/>
      <c r="DR92" s="1035"/>
      <c r="DS92" s="1036"/>
      <c r="DT92" s="397">
        <f>(CJ91*365)*(CV90/12)</f>
        <v>0</v>
      </c>
      <c r="DU92" s="1086"/>
      <c r="DV92" s="1086"/>
      <c r="DW92" s="1086"/>
      <c r="DX92" s="1086"/>
      <c r="DY92" s="1086"/>
      <c r="DZ92" s="1086"/>
      <c r="EA92" s="1057"/>
      <c r="EB92" s="1058"/>
      <c r="EC92" s="1058"/>
      <c r="ED92" s="1058"/>
      <c r="EE92" s="1058"/>
      <c r="EF92" s="1058"/>
      <c r="EG92" s="1058"/>
      <c r="EH92" s="1058"/>
      <c r="EI92" s="1058"/>
      <c r="EJ92" s="1058"/>
      <c r="EK92" s="1058"/>
      <c r="EL92" s="1058"/>
      <c r="EM92" s="1058"/>
      <c r="EN92" s="1058"/>
      <c r="EO92" s="1058"/>
      <c r="EP92" s="1058"/>
      <c r="EQ92" s="1058"/>
      <c r="ER92" s="1058"/>
      <c r="ES92" s="1058"/>
      <c r="ET92" s="1058"/>
      <c r="EU92" s="1058"/>
      <c r="EV92" s="1058"/>
      <c r="EW92" s="1058"/>
      <c r="EX92" s="1058"/>
      <c r="EY92" s="1058"/>
      <c r="EZ92" s="1059"/>
      <c r="FA92" s="1039"/>
      <c r="FB92" s="1039"/>
      <c r="FC92" s="1039"/>
      <c r="FD92" s="1039"/>
      <c r="FE92" s="1039"/>
      <c r="FF92" s="1039"/>
      <c r="FG92" s="1039"/>
      <c r="FH92" s="1039"/>
      <c r="FI92" s="1039"/>
      <c r="FJ92" s="1039"/>
      <c r="FK92" s="1040"/>
      <c r="FL92" s="1013"/>
      <c r="FM92" s="1013"/>
      <c r="FN92" s="1013"/>
      <c r="FO92" s="1013"/>
      <c r="FP92" s="1013"/>
      <c r="FQ92" s="1014"/>
      <c r="FR92" s="1020"/>
      <c r="FS92" s="1021"/>
      <c r="FT92" s="1021"/>
      <c r="FU92" s="1022"/>
      <c r="FV92" s="1043"/>
      <c r="FW92" s="1044"/>
      <c r="FX92" s="397">
        <f>(FA91*365)*(FL90/12)</f>
        <v>0</v>
      </c>
    </row>
    <row r="93" spans="1:182" s="397" customFormat="1" ht="3.75" customHeight="1" thickBot="1"/>
    <row r="94" spans="1:182" s="397" customFormat="1" ht="6" customHeight="1">
      <c r="A94" s="1000" t="s">
        <v>324</v>
      </c>
      <c r="B94" s="1000"/>
      <c r="C94" s="1000"/>
      <c r="D94" s="1000"/>
      <c r="E94" s="1000"/>
      <c r="F94" s="1000"/>
      <c r="G94" s="1000"/>
      <c r="H94" s="1000"/>
      <c r="I94" s="1000"/>
      <c r="J94" s="1000"/>
      <c r="K94" s="1000"/>
      <c r="L94" s="1000"/>
      <c r="M94" s="1000"/>
      <c r="N94" s="1000"/>
      <c r="O94" s="1000"/>
      <c r="P94" s="1000"/>
      <c r="Q94" s="1000"/>
      <c r="R94" s="1000"/>
      <c r="S94" s="1000"/>
      <c r="T94" s="1000"/>
      <c r="U94" s="1000"/>
      <c r="V94" s="1000"/>
      <c r="W94" s="1000"/>
      <c r="X94" s="1000"/>
      <c r="Y94" s="1000"/>
      <c r="Z94" s="1000"/>
      <c r="AA94" s="1000"/>
      <c r="AB94" s="1000"/>
      <c r="AC94" s="1000"/>
      <c r="AD94" s="1000"/>
      <c r="AE94" s="1000"/>
      <c r="AF94" s="1000"/>
      <c r="AG94" s="1000"/>
      <c r="AH94" s="1000"/>
      <c r="AI94" s="1000"/>
      <c r="AJ94" s="1000"/>
      <c r="AK94" s="1000"/>
      <c r="AL94" s="1000"/>
      <c r="AM94" s="1000"/>
      <c r="AN94" s="1000"/>
      <c r="AO94" s="1000"/>
      <c r="AP94" s="1000"/>
      <c r="AQ94" s="1000"/>
      <c r="AR94" s="1000"/>
      <c r="AS94" s="1000"/>
      <c r="AT94" s="1000"/>
      <c r="AU94" s="1000"/>
      <c r="AV94" s="1000"/>
      <c r="AW94" s="1000"/>
      <c r="AX94" s="1000"/>
      <c r="AY94" s="1000"/>
      <c r="AZ94" s="1000"/>
      <c r="BA94" s="1000"/>
      <c r="BB94" s="1000"/>
      <c r="BC94" s="1000"/>
      <c r="BD94" s="1000"/>
      <c r="BE94" s="1000"/>
      <c r="BF94" s="1000"/>
      <c r="BG94" s="1000"/>
      <c r="BH94" s="1000"/>
      <c r="BI94" s="1000"/>
      <c r="BJ94" s="1000"/>
      <c r="BK94" s="1000"/>
      <c r="BL94" s="1000"/>
      <c r="BM94" s="1000"/>
      <c r="BN94" s="1000"/>
      <c r="BO94" s="1000"/>
      <c r="BP94" s="1000"/>
      <c r="BQ94" s="1000"/>
      <c r="BR94" s="1000"/>
      <c r="BS94" s="1000"/>
      <c r="BT94" s="1000"/>
      <c r="BU94" s="1000"/>
      <c r="DS94" s="1001" t="s">
        <v>325</v>
      </c>
      <c r="DT94" s="1002"/>
      <c r="DU94" s="1002"/>
      <c r="DV94" s="1002"/>
      <c r="DW94" s="1002"/>
      <c r="DX94" s="1002"/>
      <c r="DY94" s="1002"/>
      <c r="DZ94" s="1002"/>
      <c r="EA94" s="1002"/>
      <c r="EB94" s="1002"/>
      <c r="EC94" s="1002"/>
      <c r="ED94" s="1002"/>
      <c r="EE94" s="1002"/>
      <c r="EF94" s="1002"/>
      <c r="EG94" s="1002"/>
      <c r="EH94" s="1002"/>
      <c r="EI94" s="1002"/>
      <c r="EJ94" s="1002"/>
      <c r="EK94" s="1002"/>
      <c r="EL94" s="1002"/>
      <c r="EM94" s="1002"/>
      <c r="EN94" s="1002"/>
      <c r="EO94" s="1002"/>
      <c r="EP94" s="1002"/>
      <c r="EQ94" s="1001" t="s">
        <v>326</v>
      </c>
      <c r="ER94" s="1002"/>
      <c r="ES94" s="1002"/>
      <c r="ET94" s="1002"/>
      <c r="EU94" s="1002"/>
      <c r="EV94" s="1002"/>
      <c r="EW94" s="1002"/>
      <c r="EX94" s="1002"/>
      <c r="EY94" s="1002"/>
      <c r="EZ94" s="1002"/>
      <c r="FA94" s="1002"/>
      <c r="FB94" s="1002"/>
      <c r="FC94" s="1002"/>
      <c r="FD94" s="1002"/>
      <c r="FE94" s="1002"/>
      <c r="FF94" s="1002"/>
      <c r="FG94" s="1002"/>
      <c r="FH94" s="1002"/>
      <c r="FI94" s="1002"/>
      <c r="FJ94" s="1005"/>
      <c r="FK94" s="1007" t="s">
        <v>327</v>
      </c>
      <c r="FL94" s="1008"/>
      <c r="FM94" s="1008"/>
      <c r="FN94" s="1008"/>
      <c r="FO94" s="1008"/>
      <c r="FP94" s="1008"/>
      <c r="FQ94" s="1008"/>
      <c r="FR94" s="1008"/>
      <c r="FS94" s="1008"/>
      <c r="FT94" s="1008"/>
      <c r="FU94" s="1009"/>
      <c r="FV94" s="403"/>
      <c r="FW94" s="403"/>
      <c r="FX94" s="403"/>
      <c r="FY94" s="404"/>
      <c r="FZ94" s="404"/>
    </row>
    <row r="95" spans="1:182" s="397" customFormat="1" ht="6" customHeight="1" thickBot="1">
      <c r="A95" s="1000"/>
      <c r="B95" s="1000"/>
      <c r="C95" s="1000"/>
      <c r="D95" s="1000"/>
      <c r="E95" s="1000"/>
      <c r="F95" s="1000"/>
      <c r="G95" s="1000"/>
      <c r="H95" s="1000"/>
      <c r="I95" s="1000"/>
      <c r="J95" s="1000"/>
      <c r="K95" s="1000"/>
      <c r="L95" s="1000"/>
      <c r="M95" s="1000"/>
      <c r="N95" s="1000"/>
      <c r="O95" s="1000"/>
      <c r="P95" s="1000"/>
      <c r="Q95" s="1000"/>
      <c r="R95" s="1000"/>
      <c r="S95" s="1000"/>
      <c r="T95" s="1000"/>
      <c r="U95" s="1000"/>
      <c r="V95" s="1000"/>
      <c r="W95" s="1000"/>
      <c r="X95" s="1000"/>
      <c r="Y95" s="1000"/>
      <c r="Z95" s="1000"/>
      <c r="AA95" s="1000"/>
      <c r="AB95" s="1000"/>
      <c r="AC95" s="1000"/>
      <c r="AD95" s="1000"/>
      <c r="AE95" s="1000"/>
      <c r="AF95" s="1000"/>
      <c r="AG95" s="1000"/>
      <c r="AH95" s="1000"/>
      <c r="AI95" s="1000"/>
      <c r="AJ95" s="1000"/>
      <c r="AK95" s="1000"/>
      <c r="AL95" s="1000"/>
      <c r="AM95" s="1000"/>
      <c r="AN95" s="1000"/>
      <c r="AO95" s="1000"/>
      <c r="AP95" s="1000"/>
      <c r="AQ95" s="1000"/>
      <c r="AR95" s="1000"/>
      <c r="AS95" s="1000"/>
      <c r="AT95" s="1000"/>
      <c r="AU95" s="1000"/>
      <c r="AV95" s="1000"/>
      <c r="AW95" s="1000"/>
      <c r="AX95" s="1000"/>
      <c r="AY95" s="1000"/>
      <c r="AZ95" s="1000"/>
      <c r="BA95" s="1000"/>
      <c r="BB95" s="1000"/>
      <c r="BC95" s="1000"/>
      <c r="BD95" s="1000"/>
      <c r="BE95" s="1000"/>
      <c r="BF95" s="1000"/>
      <c r="BG95" s="1000"/>
      <c r="BH95" s="1000"/>
      <c r="BI95" s="1000"/>
      <c r="BJ95" s="1000"/>
      <c r="BK95" s="1000"/>
      <c r="BL95" s="1000"/>
      <c r="BM95" s="1000"/>
      <c r="BN95" s="1000"/>
      <c r="BO95" s="1000"/>
      <c r="BP95" s="1000"/>
      <c r="BQ95" s="1000"/>
      <c r="BR95" s="1000"/>
      <c r="BS95" s="1000"/>
      <c r="BT95" s="1000"/>
      <c r="BU95" s="1000"/>
      <c r="DS95" s="1003"/>
      <c r="DT95" s="1004"/>
      <c r="DU95" s="1004"/>
      <c r="DV95" s="1004"/>
      <c r="DW95" s="1004"/>
      <c r="DX95" s="1004"/>
      <c r="DY95" s="1004"/>
      <c r="DZ95" s="1004"/>
      <c r="EA95" s="1004"/>
      <c r="EB95" s="1004"/>
      <c r="EC95" s="1004"/>
      <c r="ED95" s="1004"/>
      <c r="EE95" s="1004"/>
      <c r="EF95" s="1004"/>
      <c r="EG95" s="1004"/>
      <c r="EH95" s="1004"/>
      <c r="EI95" s="1004"/>
      <c r="EJ95" s="1004"/>
      <c r="EK95" s="1004"/>
      <c r="EL95" s="1004"/>
      <c r="EM95" s="1004"/>
      <c r="EN95" s="1004"/>
      <c r="EO95" s="1004"/>
      <c r="EP95" s="1004"/>
      <c r="EQ95" s="1003"/>
      <c r="ER95" s="1004"/>
      <c r="ES95" s="1004"/>
      <c r="ET95" s="1004"/>
      <c r="EU95" s="1004"/>
      <c r="EV95" s="1004"/>
      <c r="EW95" s="1004"/>
      <c r="EX95" s="1004"/>
      <c r="EY95" s="1004"/>
      <c r="EZ95" s="1004"/>
      <c r="FA95" s="1004"/>
      <c r="FB95" s="1004"/>
      <c r="FC95" s="1004"/>
      <c r="FD95" s="1004"/>
      <c r="FE95" s="1004"/>
      <c r="FF95" s="1004"/>
      <c r="FG95" s="1004"/>
      <c r="FH95" s="1004"/>
      <c r="FI95" s="1004"/>
      <c r="FJ95" s="1006"/>
      <c r="FK95" s="1010"/>
      <c r="FL95" s="1011"/>
      <c r="FM95" s="1011"/>
      <c r="FN95" s="1011"/>
      <c r="FO95" s="1011"/>
      <c r="FP95" s="1011"/>
      <c r="FQ95" s="1011"/>
      <c r="FR95" s="1011"/>
      <c r="FS95" s="1011"/>
      <c r="FT95" s="1011"/>
      <c r="FU95" s="1012"/>
      <c r="FV95" s="403"/>
      <c r="FW95" s="403"/>
      <c r="FX95" s="403"/>
      <c r="FY95" s="404"/>
      <c r="FZ95" s="404"/>
    </row>
    <row r="96" spans="1:182" s="397" customFormat="1" ht="6" customHeight="1" thickBot="1">
      <c r="A96" s="1000"/>
      <c r="B96" s="1000"/>
      <c r="C96" s="1000"/>
      <c r="D96" s="1000"/>
      <c r="E96" s="1000"/>
      <c r="F96" s="1000"/>
      <c r="G96" s="1000"/>
      <c r="H96" s="1000"/>
      <c r="I96" s="1000"/>
      <c r="J96" s="1000"/>
      <c r="K96" s="1000"/>
      <c r="L96" s="1000"/>
      <c r="M96" s="1000"/>
      <c r="N96" s="1000"/>
      <c r="O96" s="1000"/>
      <c r="P96" s="1000"/>
      <c r="Q96" s="1000"/>
      <c r="R96" s="1000"/>
      <c r="S96" s="1000"/>
      <c r="T96" s="1000"/>
      <c r="U96" s="1000"/>
      <c r="V96" s="1000"/>
      <c r="W96" s="1000"/>
      <c r="X96" s="1000"/>
      <c r="Y96" s="1000"/>
      <c r="Z96" s="1000"/>
      <c r="AA96" s="1000"/>
      <c r="AB96" s="1000"/>
      <c r="AC96" s="1000"/>
      <c r="AD96" s="1000"/>
      <c r="AE96" s="1000"/>
      <c r="AF96" s="1000"/>
      <c r="AG96" s="1000"/>
      <c r="AH96" s="1000"/>
      <c r="AI96" s="1000"/>
      <c r="AJ96" s="1000"/>
      <c r="AK96" s="1000"/>
      <c r="AL96" s="1000"/>
      <c r="AM96" s="1000"/>
      <c r="AN96" s="1000"/>
      <c r="AO96" s="1000"/>
      <c r="AP96" s="1000"/>
      <c r="AQ96" s="1000"/>
      <c r="AR96" s="1000"/>
      <c r="AS96" s="1000"/>
      <c r="AT96" s="1000"/>
      <c r="AU96" s="1000"/>
      <c r="AV96" s="1000"/>
      <c r="AW96" s="1000"/>
      <c r="AX96" s="1000"/>
      <c r="AY96" s="1000"/>
      <c r="AZ96" s="1000"/>
      <c r="BA96" s="1000"/>
      <c r="BB96" s="1000"/>
      <c r="BC96" s="1000"/>
      <c r="BD96" s="1000"/>
      <c r="BE96" s="1000"/>
      <c r="BF96" s="1000"/>
      <c r="BG96" s="1000"/>
      <c r="BH96" s="1000"/>
      <c r="BI96" s="1000"/>
      <c r="BJ96" s="1000"/>
      <c r="BK96" s="1000"/>
      <c r="BL96" s="1000"/>
      <c r="BM96" s="1000"/>
      <c r="BN96" s="1000"/>
      <c r="BO96" s="1000"/>
      <c r="BP96" s="1000"/>
      <c r="BQ96" s="1000"/>
      <c r="BR96" s="1000"/>
      <c r="BS96" s="1000"/>
      <c r="BT96" s="1000"/>
      <c r="BU96" s="1000"/>
      <c r="DI96" s="967" t="s">
        <v>156</v>
      </c>
      <c r="DJ96" s="968"/>
      <c r="DK96" s="968"/>
      <c r="DL96" s="968"/>
      <c r="DM96" s="968"/>
      <c r="DN96" s="968"/>
      <c r="DO96" s="968"/>
      <c r="DP96" s="968"/>
      <c r="DQ96" s="968"/>
      <c r="DR96" s="969"/>
      <c r="DS96" s="973"/>
      <c r="DT96" s="974"/>
      <c r="DU96" s="974"/>
      <c r="DV96" s="974"/>
      <c r="DW96" s="974"/>
      <c r="DX96" s="974"/>
      <c r="DY96" s="974"/>
      <c r="DZ96" s="974"/>
      <c r="EA96" s="974"/>
      <c r="EB96" s="974"/>
      <c r="EC96" s="974"/>
      <c r="ED96" s="974"/>
      <c r="EE96" s="974"/>
      <c r="EF96" s="974"/>
      <c r="EG96" s="974"/>
      <c r="EH96" s="974"/>
      <c r="EI96" s="974"/>
      <c r="EJ96" s="974"/>
      <c r="EK96" s="974"/>
      <c r="EL96" s="974"/>
      <c r="EM96" s="974"/>
      <c r="EN96" s="977" t="s">
        <v>322</v>
      </c>
      <c r="EO96" s="977"/>
      <c r="EP96" s="977"/>
      <c r="EQ96" s="973"/>
      <c r="ER96" s="974"/>
      <c r="ES96" s="974"/>
      <c r="ET96" s="974"/>
      <c r="EU96" s="974"/>
      <c r="EV96" s="974"/>
      <c r="EW96" s="974"/>
      <c r="EX96" s="974"/>
      <c r="EY96" s="974"/>
      <c r="EZ96" s="974"/>
      <c r="FA96" s="974"/>
      <c r="FB96" s="974"/>
      <c r="FC96" s="974"/>
      <c r="FD96" s="974"/>
      <c r="FE96" s="974"/>
      <c r="FF96" s="974"/>
      <c r="FG96" s="974"/>
      <c r="FH96" s="977" t="s">
        <v>322</v>
      </c>
      <c r="FI96" s="977"/>
      <c r="FJ96" s="979"/>
      <c r="FK96" s="981"/>
      <c r="FL96" s="982"/>
      <c r="FM96" s="982"/>
      <c r="FN96" s="982"/>
      <c r="FO96" s="982"/>
      <c r="FP96" s="982"/>
      <c r="FQ96" s="982"/>
      <c r="FR96" s="982"/>
      <c r="FS96" s="983"/>
      <c r="FT96" s="984" t="s">
        <v>322</v>
      </c>
      <c r="FU96" s="985"/>
      <c r="FV96" s="405"/>
      <c r="FW96" s="406"/>
      <c r="FX96" s="406"/>
      <c r="FY96" s="404"/>
      <c r="FZ96" s="404"/>
    </row>
    <row r="97" spans="1:182" s="397" customFormat="1" ht="6" customHeight="1" thickBot="1">
      <c r="A97" s="1000"/>
      <c r="B97" s="1000"/>
      <c r="C97" s="1000"/>
      <c r="D97" s="1000"/>
      <c r="E97" s="1000"/>
      <c r="F97" s="1000"/>
      <c r="G97" s="1000"/>
      <c r="H97" s="1000"/>
      <c r="I97" s="1000"/>
      <c r="J97" s="1000"/>
      <c r="K97" s="1000"/>
      <c r="L97" s="1000"/>
      <c r="M97" s="1000"/>
      <c r="N97" s="1000"/>
      <c r="O97" s="1000"/>
      <c r="P97" s="1000"/>
      <c r="Q97" s="1000"/>
      <c r="R97" s="1000"/>
      <c r="S97" s="1000"/>
      <c r="T97" s="1000"/>
      <c r="U97" s="1000"/>
      <c r="V97" s="1000"/>
      <c r="W97" s="1000"/>
      <c r="X97" s="1000"/>
      <c r="Y97" s="1000"/>
      <c r="Z97" s="1000"/>
      <c r="AA97" s="1000"/>
      <c r="AB97" s="1000"/>
      <c r="AC97" s="1000"/>
      <c r="AD97" s="1000"/>
      <c r="AE97" s="1000"/>
      <c r="AF97" s="1000"/>
      <c r="AG97" s="1000"/>
      <c r="AH97" s="1000"/>
      <c r="AI97" s="1000"/>
      <c r="AJ97" s="1000"/>
      <c r="AK97" s="1000"/>
      <c r="AL97" s="1000"/>
      <c r="AM97" s="1000"/>
      <c r="AN97" s="1000"/>
      <c r="AO97" s="1000"/>
      <c r="AP97" s="1000"/>
      <c r="AQ97" s="1000"/>
      <c r="AR97" s="1000"/>
      <c r="AS97" s="1000"/>
      <c r="AT97" s="1000"/>
      <c r="AU97" s="1000"/>
      <c r="AV97" s="1000"/>
      <c r="AW97" s="1000"/>
      <c r="AX97" s="1000"/>
      <c r="AY97" s="1000"/>
      <c r="AZ97" s="1000"/>
      <c r="BA97" s="1000"/>
      <c r="BB97" s="1000"/>
      <c r="BC97" s="1000"/>
      <c r="BD97" s="1000"/>
      <c r="BE97" s="1000"/>
      <c r="BF97" s="1000"/>
      <c r="BG97" s="1000"/>
      <c r="BH97" s="1000"/>
      <c r="BI97" s="1000"/>
      <c r="BJ97" s="1000"/>
      <c r="BK97" s="1000"/>
      <c r="BL97" s="1000"/>
      <c r="BM97" s="1000"/>
      <c r="BN97" s="1000"/>
      <c r="BO97" s="1000"/>
      <c r="BP97" s="1000"/>
      <c r="BQ97" s="1000"/>
      <c r="BR97" s="1000"/>
      <c r="BS97" s="1000"/>
      <c r="BT97" s="1000"/>
      <c r="BU97" s="1000"/>
      <c r="DI97" s="970"/>
      <c r="DJ97" s="971"/>
      <c r="DK97" s="971"/>
      <c r="DL97" s="971"/>
      <c r="DM97" s="971"/>
      <c r="DN97" s="971"/>
      <c r="DO97" s="971"/>
      <c r="DP97" s="971"/>
      <c r="DQ97" s="971"/>
      <c r="DR97" s="972"/>
      <c r="DS97" s="975"/>
      <c r="DT97" s="976"/>
      <c r="DU97" s="976"/>
      <c r="DV97" s="976"/>
      <c r="DW97" s="976"/>
      <c r="DX97" s="976"/>
      <c r="DY97" s="976"/>
      <c r="DZ97" s="976"/>
      <c r="EA97" s="976"/>
      <c r="EB97" s="976"/>
      <c r="EC97" s="976"/>
      <c r="ED97" s="976"/>
      <c r="EE97" s="976"/>
      <c r="EF97" s="976"/>
      <c r="EG97" s="976"/>
      <c r="EH97" s="976"/>
      <c r="EI97" s="976"/>
      <c r="EJ97" s="976"/>
      <c r="EK97" s="976"/>
      <c r="EL97" s="976"/>
      <c r="EM97" s="976"/>
      <c r="EN97" s="978"/>
      <c r="EO97" s="978"/>
      <c r="EP97" s="978"/>
      <c r="EQ97" s="975"/>
      <c r="ER97" s="976"/>
      <c r="ES97" s="976"/>
      <c r="ET97" s="976"/>
      <c r="EU97" s="976"/>
      <c r="EV97" s="976"/>
      <c r="EW97" s="976"/>
      <c r="EX97" s="976"/>
      <c r="EY97" s="976"/>
      <c r="EZ97" s="976"/>
      <c r="FA97" s="976"/>
      <c r="FB97" s="976"/>
      <c r="FC97" s="976"/>
      <c r="FD97" s="976"/>
      <c r="FE97" s="976"/>
      <c r="FF97" s="976"/>
      <c r="FG97" s="976"/>
      <c r="FH97" s="978"/>
      <c r="FI97" s="978"/>
      <c r="FJ97" s="980"/>
      <c r="FK97" s="981"/>
      <c r="FL97" s="982"/>
      <c r="FM97" s="982"/>
      <c r="FN97" s="982"/>
      <c r="FO97" s="982"/>
      <c r="FP97" s="982"/>
      <c r="FQ97" s="982"/>
      <c r="FR97" s="982"/>
      <c r="FS97" s="983"/>
      <c r="FT97" s="984"/>
      <c r="FU97" s="985"/>
      <c r="FV97" s="405"/>
      <c r="FW97" s="406"/>
      <c r="FX97" s="406"/>
      <c r="FY97" s="404"/>
      <c r="FZ97" s="404"/>
    </row>
    <row r="98" spans="1:182" s="397" customFormat="1" ht="6" customHeight="1" thickBot="1">
      <c r="DI98" s="967" t="s">
        <v>157</v>
      </c>
      <c r="DJ98" s="968"/>
      <c r="DK98" s="968"/>
      <c r="DL98" s="968"/>
      <c r="DM98" s="968"/>
      <c r="DN98" s="968"/>
      <c r="DO98" s="968"/>
      <c r="DP98" s="968"/>
      <c r="DQ98" s="968"/>
      <c r="DR98" s="969"/>
      <c r="DS98" s="973"/>
      <c r="DT98" s="974"/>
      <c r="DU98" s="974"/>
      <c r="DV98" s="974"/>
      <c r="DW98" s="974"/>
      <c r="DX98" s="974"/>
      <c r="DY98" s="974"/>
      <c r="DZ98" s="974"/>
      <c r="EA98" s="974"/>
      <c r="EB98" s="974"/>
      <c r="EC98" s="974"/>
      <c r="ED98" s="974"/>
      <c r="EE98" s="974"/>
      <c r="EF98" s="974"/>
      <c r="EG98" s="974"/>
      <c r="EH98" s="974"/>
      <c r="EI98" s="974"/>
      <c r="EJ98" s="974"/>
      <c r="EK98" s="974"/>
      <c r="EL98" s="974"/>
      <c r="EM98" s="974"/>
      <c r="EN98" s="977" t="s">
        <v>322</v>
      </c>
      <c r="EO98" s="977"/>
      <c r="EP98" s="977"/>
      <c r="EQ98" s="973"/>
      <c r="ER98" s="974"/>
      <c r="ES98" s="974"/>
      <c r="ET98" s="974"/>
      <c r="EU98" s="974"/>
      <c r="EV98" s="974"/>
      <c r="EW98" s="974"/>
      <c r="EX98" s="974"/>
      <c r="EY98" s="974"/>
      <c r="EZ98" s="974"/>
      <c r="FA98" s="974"/>
      <c r="FB98" s="974"/>
      <c r="FC98" s="974"/>
      <c r="FD98" s="974"/>
      <c r="FE98" s="974"/>
      <c r="FF98" s="974"/>
      <c r="FG98" s="974"/>
      <c r="FH98" s="977" t="s">
        <v>322</v>
      </c>
      <c r="FI98" s="977"/>
      <c r="FJ98" s="979"/>
      <c r="FK98" s="981"/>
      <c r="FL98" s="982"/>
      <c r="FM98" s="982"/>
      <c r="FN98" s="982"/>
      <c r="FO98" s="982"/>
      <c r="FP98" s="982"/>
      <c r="FQ98" s="982"/>
      <c r="FR98" s="982"/>
      <c r="FS98" s="983"/>
      <c r="FT98" s="984" t="s">
        <v>322</v>
      </c>
      <c r="FU98" s="985"/>
      <c r="FV98" s="405"/>
      <c r="FW98" s="406"/>
      <c r="FX98" s="406"/>
      <c r="FY98" s="404"/>
      <c r="FZ98" s="404"/>
    </row>
    <row r="99" spans="1:182" s="397" customFormat="1" ht="6" customHeight="1" thickBot="1">
      <c r="C99" s="986" t="s">
        <v>328</v>
      </c>
      <c r="D99" s="986"/>
      <c r="E99" s="986"/>
      <c r="F99" s="986"/>
      <c r="G99" s="986"/>
      <c r="H99" s="987"/>
      <c r="I99" s="987"/>
      <c r="J99" s="987"/>
      <c r="K99" s="987"/>
      <c r="L99" s="987"/>
      <c r="M99" s="986" t="s">
        <v>45</v>
      </c>
      <c r="N99" s="986"/>
      <c r="O99" s="986"/>
      <c r="P99" s="986"/>
      <c r="Q99" s="987"/>
      <c r="R99" s="987"/>
      <c r="S99" s="987"/>
      <c r="T99" s="987"/>
      <c r="U99" s="986" t="s">
        <v>46</v>
      </c>
      <c r="V99" s="986"/>
      <c r="W99" s="986"/>
      <c r="X99" s="986"/>
      <c r="Y99" s="987"/>
      <c r="Z99" s="987"/>
      <c r="AA99" s="987"/>
      <c r="AB99" s="987"/>
      <c r="AC99" s="986" t="s">
        <v>329</v>
      </c>
      <c r="AD99" s="986"/>
      <c r="AE99" s="986"/>
      <c r="AU99" s="399"/>
      <c r="DI99" s="970"/>
      <c r="DJ99" s="971"/>
      <c r="DK99" s="971"/>
      <c r="DL99" s="971"/>
      <c r="DM99" s="971"/>
      <c r="DN99" s="971"/>
      <c r="DO99" s="971"/>
      <c r="DP99" s="971"/>
      <c r="DQ99" s="971"/>
      <c r="DR99" s="972"/>
      <c r="DS99" s="975"/>
      <c r="DT99" s="976"/>
      <c r="DU99" s="976"/>
      <c r="DV99" s="976"/>
      <c r="DW99" s="976"/>
      <c r="DX99" s="976"/>
      <c r="DY99" s="976"/>
      <c r="DZ99" s="976"/>
      <c r="EA99" s="976"/>
      <c r="EB99" s="976"/>
      <c r="EC99" s="976"/>
      <c r="ED99" s="976"/>
      <c r="EE99" s="976"/>
      <c r="EF99" s="976"/>
      <c r="EG99" s="976"/>
      <c r="EH99" s="976"/>
      <c r="EI99" s="976"/>
      <c r="EJ99" s="976"/>
      <c r="EK99" s="976"/>
      <c r="EL99" s="976"/>
      <c r="EM99" s="976"/>
      <c r="EN99" s="978"/>
      <c r="EO99" s="978"/>
      <c r="EP99" s="978"/>
      <c r="EQ99" s="975"/>
      <c r="ER99" s="976"/>
      <c r="ES99" s="976"/>
      <c r="ET99" s="976"/>
      <c r="EU99" s="976"/>
      <c r="EV99" s="976"/>
      <c r="EW99" s="976"/>
      <c r="EX99" s="976"/>
      <c r="EY99" s="976"/>
      <c r="EZ99" s="976"/>
      <c r="FA99" s="976"/>
      <c r="FB99" s="976"/>
      <c r="FC99" s="976"/>
      <c r="FD99" s="976"/>
      <c r="FE99" s="976"/>
      <c r="FF99" s="976"/>
      <c r="FG99" s="976"/>
      <c r="FH99" s="978"/>
      <c r="FI99" s="978"/>
      <c r="FJ99" s="980"/>
      <c r="FK99" s="981"/>
      <c r="FL99" s="982"/>
      <c r="FM99" s="982"/>
      <c r="FN99" s="982"/>
      <c r="FO99" s="982"/>
      <c r="FP99" s="982"/>
      <c r="FQ99" s="982"/>
      <c r="FR99" s="982"/>
      <c r="FS99" s="983"/>
      <c r="FT99" s="984"/>
      <c r="FU99" s="985"/>
      <c r="FV99" s="405"/>
      <c r="FW99" s="406"/>
      <c r="FX99" s="406"/>
      <c r="FY99" s="404"/>
      <c r="FZ99" s="404"/>
    </row>
    <row r="100" spans="1:182" s="397" customFormat="1" ht="6" customHeight="1">
      <c r="C100" s="986"/>
      <c r="D100" s="986"/>
      <c r="E100" s="986"/>
      <c r="F100" s="986"/>
      <c r="G100" s="986"/>
      <c r="H100" s="987"/>
      <c r="I100" s="987"/>
      <c r="J100" s="987"/>
      <c r="K100" s="987"/>
      <c r="L100" s="987"/>
      <c r="M100" s="986"/>
      <c r="N100" s="986"/>
      <c r="O100" s="986"/>
      <c r="P100" s="986"/>
      <c r="Q100" s="987"/>
      <c r="R100" s="987"/>
      <c r="S100" s="987"/>
      <c r="T100" s="987"/>
      <c r="U100" s="986"/>
      <c r="V100" s="986"/>
      <c r="W100" s="986"/>
      <c r="X100" s="986"/>
      <c r="Y100" s="987"/>
      <c r="Z100" s="987"/>
      <c r="AA100" s="987"/>
      <c r="AB100" s="987"/>
      <c r="AC100" s="986"/>
      <c r="AD100" s="986"/>
      <c r="AE100" s="986"/>
      <c r="AU100" s="399"/>
      <c r="DI100" s="967" t="s">
        <v>158</v>
      </c>
      <c r="DJ100" s="968"/>
      <c r="DK100" s="968"/>
      <c r="DL100" s="968"/>
      <c r="DM100" s="968"/>
      <c r="DN100" s="968"/>
      <c r="DO100" s="968"/>
      <c r="DP100" s="968"/>
      <c r="DQ100" s="968"/>
      <c r="DR100" s="969"/>
      <c r="DS100" s="973"/>
      <c r="DT100" s="974"/>
      <c r="DU100" s="974"/>
      <c r="DV100" s="974"/>
      <c r="DW100" s="974"/>
      <c r="DX100" s="974"/>
      <c r="DY100" s="974"/>
      <c r="DZ100" s="974"/>
      <c r="EA100" s="974"/>
      <c r="EB100" s="974"/>
      <c r="EC100" s="974"/>
      <c r="ED100" s="974"/>
      <c r="EE100" s="974"/>
      <c r="EF100" s="974"/>
      <c r="EG100" s="974"/>
      <c r="EH100" s="974"/>
      <c r="EI100" s="974"/>
      <c r="EJ100" s="974"/>
      <c r="EK100" s="974"/>
      <c r="EL100" s="974"/>
      <c r="EM100" s="974"/>
      <c r="EN100" s="977" t="s">
        <v>322</v>
      </c>
      <c r="EO100" s="977"/>
      <c r="EP100" s="977"/>
      <c r="EQ100" s="973"/>
      <c r="ER100" s="974"/>
      <c r="ES100" s="974"/>
      <c r="ET100" s="974"/>
      <c r="EU100" s="974"/>
      <c r="EV100" s="974"/>
      <c r="EW100" s="974"/>
      <c r="EX100" s="974"/>
      <c r="EY100" s="974"/>
      <c r="EZ100" s="974"/>
      <c r="FA100" s="974"/>
      <c r="FB100" s="974"/>
      <c r="FC100" s="974"/>
      <c r="FD100" s="974"/>
      <c r="FE100" s="974"/>
      <c r="FF100" s="974"/>
      <c r="FG100" s="974"/>
      <c r="FH100" s="977" t="s">
        <v>322</v>
      </c>
      <c r="FI100" s="977"/>
      <c r="FJ100" s="979"/>
      <c r="FK100" s="988"/>
      <c r="FL100" s="989"/>
      <c r="FM100" s="989"/>
      <c r="FN100" s="989"/>
      <c r="FO100" s="989"/>
      <c r="FP100" s="989"/>
      <c r="FQ100" s="989"/>
      <c r="FR100" s="989"/>
      <c r="FS100" s="990"/>
      <c r="FT100" s="994" t="s">
        <v>322</v>
      </c>
      <c r="FU100" s="995"/>
      <c r="FV100" s="405"/>
      <c r="FW100" s="406"/>
      <c r="FX100" s="406"/>
      <c r="FY100" s="404"/>
      <c r="FZ100" s="404"/>
    </row>
    <row r="101" spans="1:182" s="397" customFormat="1" ht="6" customHeight="1" thickBot="1">
      <c r="AF101" s="963" t="s">
        <v>330</v>
      </c>
      <c r="AG101" s="963"/>
      <c r="AH101" s="963"/>
      <c r="AI101" s="963"/>
      <c r="AJ101" s="963"/>
      <c r="AK101" s="963"/>
      <c r="AL101" s="963"/>
      <c r="AM101" s="963"/>
      <c r="AN101" s="963"/>
      <c r="AO101" s="963"/>
      <c r="AP101" s="963"/>
      <c r="AQ101" s="963"/>
      <c r="AR101" s="963"/>
      <c r="AS101" s="963"/>
      <c r="AT101" s="963"/>
      <c r="AU101" s="998"/>
      <c r="AV101" s="998"/>
      <c r="AW101" s="998"/>
      <c r="AX101" s="998"/>
      <c r="AY101" s="998"/>
      <c r="AZ101" s="998"/>
      <c r="BA101" s="998"/>
      <c r="BB101" s="998"/>
      <c r="BC101" s="998"/>
      <c r="BD101" s="998"/>
      <c r="BE101" s="998"/>
      <c r="BF101" s="998"/>
      <c r="BG101" s="998"/>
      <c r="BH101" s="998"/>
      <c r="BI101" s="998"/>
      <c r="BJ101" s="998"/>
      <c r="BK101" s="998"/>
      <c r="BL101" s="998"/>
      <c r="BM101" s="998"/>
      <c r="BN101" s="998"/>
      <c r="BO101" s="998"/>
      <c r="BP101" s="998"/>
      <c r="BQ101" s="998"/>
      <c r="BR101" s="998"/>
      <c r="BS101" s="998"/>
      <c r="BT101" s="998"/>
      <c r="BU101" s="998"/>
      <c r="BV101" s="998"/>
      <c r="BW101" s="998"/>
      <c r="BX101" s="998"/>
      <c r="BY101" s="998"/>
      <c r="BZ101" s="998"/>
      <c r="CA101" s="998"/>
      <c r="CB101" s="998"/>
      <c r="CC101" s="998"/>
      <c r="CD101" s="998"/>
      <c r="CE101" s="998"/>
      <c r="CF101" s="998"/>
      <c r="CG101" s="998"/>
      <c r="CH101" s="998"/>
      <c r="CI101" s="998"/>
      <c r="CJ101" s="998"/>
      <c r="CK101" s="998"/>
      <c r="CL101" s="998"/>
      <c r="CM101" s="998"/>
      <c r="CN101" s="998"/>
      <c r="CO101" s="998"/>
      <c r="CP101" s="998"/>
      <c r="CQ101" s="998"/>
      <c r="CR101" s="998"/>
      <c r="CS101" s="998"/>
      <c r="CT101" s="998"/>
      <c r="CU101" s="998"/>
      <c r="CV101" s="998"/>
      <c r="CX101" s="963"/>
      <c r="CY101" s="963"/>
      <c r="CZ101" s="963"/>
      <c r="DA101" s="963"/>
      <c r="DB101" s="963"/>
      <c r="DC101" s="963"/>
      <c r="DI101" s="970"/>
      <c r="DJ101" s="971"/>
      <c r="DK101" s="971"/>
      <c r="DL101" s="971"/>
      <c r="DM101" s="971"/>
      <c r="DN101" s="971"/>
      <c r="DO101" s="971"/>
      <c r="DP101" s="971"/>
      <c r="DQ101" s="971"/>
      <c r="DR101" s="972"/>
      <c r="DS101" s="975"/>
      <c r="DT101" s="976"/>
      <c r="DU101" s="976"/>
      <c r="DV101" s="976"/>
      <c r="DW101" s="976"/>
      <c r="DX101" s="976"/>
      <c r="DY101" s="976"/>
      <c r="DZ101" s="976"/>
      <c r="EA101" s="976"/>
      <c r="EB101" s="976"/>
      <c r="EC101" s="976"/>
      <c r="ED101" s="976"/>
      <c r="EE101" s="976"/>
      <c r="EF101" s="976"/>
      <c r="EG101" s="976"/>
      <c r="EH101" s="976"/>
      <c r="EI101" s="976"/>
      <c r="EJ101" s="976"/>
      <c r="EK101" s="976"/>
      <c r="EL101" s="976"/>
      <c r="EM101" s="976"/>
      <c r="EN101" s="978"/>
      <c r="EO101" s="978"/>
      <c r="EP101" s="978"/>
      <c r="EQ101" s="975"/>
      <c r="ER101" s="976"/>
      <c r="ES101" s="976"/>
      <c r="ET101" s="976"/>
      <c r="EU101" s="976"/>
      <c r="EV101" s="976"/>
      <c r="EW101" s="976"/>
      <c r="EX101" s="976"/>
      <c r="EY101" s="976"/>
      <c r="EZ101" s="976"/>
      <c r="FA101" s="976"/>
      <c r="FB101" s="976"/>
      <c r="FC101" s="976"/>
      <c r="FD101" s="976"/>
      <c r="FE101" s="976"/>
      <c r="FF101" s="976"/>
      <c r="FG101" s="976"/>
      <c r="FH101" s="978"/>
      <c r="FI101" s="978"/>
      <c r="FJ101" s="980"/>
      <c r="FK101" s="991"/>
      <c r="FL101" s="992"/>
      <c r="FM101" s="992"/>
      <c r="FN101" s="992"/>
      <c r="FO101" s="992"/>
      <c r="FP101" s="992"/>
      <c r="FQ101" s="992"/>
      <c r="FR101" s="992"/>
      <c r="FS101" s="993"/>
      <c r="FT101" s="996"/>
      <c r="FU101" s="997"/>
      <c r="FV101" s="405"/>
      <c r="FW101" s="406"/>
      <c r="FX101" s="406"/>
      <c r="FY101" s="404"/>
      <c r="FZ101" s="404"/>
    </row>
    <row r="102" spans="1:182" s="397" customFormat="1" ht="6" customHeight="1">
      <c r="AF102" s="963"/>
      <c r="AG102" s="963"/>
      <c r="AH102" s="963"/>
      <c r="AI102" s="963"/>
      <c r="AJ102" s="963"/>
      <c r="AK102" s="963"/>
      <c r="AL102" s="963"/>
      <c r="AM102" s="963"/>
      <c r="AN102" s="963"/>
      <c r="AO102" s="963"/>
      <c r="AP102" s="963"/>
      <c r="AQ102" s="963"/>
      <c r="AR102" s="963"/>
      <c r="AS102" s="963"/>
      <c r="AT102" s="963"/>
      <c r="AU102" s="998"/>
      <c r="AV102" s="998"/>
      <c r="AW102" s="998"/>
      <c r="AX102" s="998"/>
      <c r="AY102" s="998"/>
      <c r="AZ102" s="998"/>
      <c r="BA102" s="998"/>
      <c r="BB102" s="998"/>
      <c r="BC102" s="998"/>
      <c r="BD102" s="998"/>
      <c r="BE102" s="998"/>
      <c r="BF102" s="998"/>
      <c r="BG102" s="998"/>
      <c r="BH102" s="998"/>
      <c r="BI102" s="998"/>
      <c r="BJ102" s="998"/>
      <c r="BK102" s="998"/>
      <c r="BL102" s="998"/>
      <c r="BM102" s="998"/>
      <c r="BN102" s="998"/>
      <c r="BO102" s="998"/>
      <c r="BP102" s="998"/>
      <c r="BQ102" s="998"/>
      <c r="BR102" s="998"/>
      <c r="BS102" s="998"/>
      <c r="BT102" s="998"/>
      <c r="BU102" s="998"/>
      <c r="BV102" s="998"/>
      <c r="BW102" s="998"/>
      <c r="BX102" s="998"/>
      <c r="BY102" s="998"/>
      <c r="BZ102" s="998"/>
      <c r="CA102" s="998"/>
      <c r="CB102" s="998"/>
      <c r="CC102" s="998"/>
      <c r="CD102" s="998"/>
      <c r="CE102" s="998"/>
      <c r="CF102" s="998"/>
      <c r="CG102" s="998"/>
      <c r="CH102" s="998"/>
      <c r="CI102" s="998"/>
      <c r="CJ102" s="998"/>
      <c r="CK102" s="998"/>
      <c r="CL102" s="998"/>
      <c r="CM102" s="998"/>
      <c r="CN102" s="998"/>
      <c r="CO102" s="998"/>
      <c r="CP102" s="998"/>
      <c r="CQ102" s="998"/>
      <c r="CR102" s="998"/>
      <c r="CS102" s="998"/>
      <c r="CT102" s="998"/>
      <c r="CU102" s="998"/>
      <c r="CV102" s="998"/>
      <c r="CX102" s="963"/>
      <c r="CY102" s="963"/>
      <c r="CZ102" s="963"/>
      <c r="DA102" s="963"/>
      <c r="DB102" s="963"/>
      <c r="DC102" s="963"/>
      <c r="FU102" s="404"/>
      <c r="FV102" s="404"/>
      <c r="FW102" s="404"/>
      <c r="FX102" s="404"/>
      <c r="FY102" s="404"/>
      <c r="FZ102" s="404"/>
    </row>
    <row r="103" spans="1:182" s="397" customFormat="1" ht="6" customHeight="1">
      <c r="A103" s="399"/>
      <c r="B103" s="399"/>
      <c r="C103" s="399"/>
      <c r="D103" s="399"/>
      <c r="E103" s="399"/>
      <c r="F103" s="399"/>
      <c r="G103" s="399"/>
      <c r="H103" s="399"/>
      <c r="I103" s="399"/>
      <c r="J103" s="399"/>
      <c r="K103" s="403"/>
      <c r="L103" s="403"/>
      <c r="M103" s="403"/>
      <c r="N103" s="403"/>
      <c r="O103" s="403"/>
      <c r="P103" s="403"/>
      <c r="Q103" s="403"/>
      <c r="R103" s="403"/>
      <c r="S103" s="403"/>
      <c r="T103" s="403"/>
      <c r="U103" s="403"/>
      <c r="V103" s="403"/>
      <c r="W103" s="403"/>
      <c r="X103" s="403"/>
      <c r="Y103" s="403"/>
      <c r="Z103" s="403"/>
      <c r="AA103" s="403"/>
      <c r="AB103" s="403"/>
      <c r="AC103" s="403"/>
      <c r="AD103" s="403"/>
      <c r="AE103" s="403"/>
      <c r="AF103" s="963"/>
      <c r="AG103" s="963"/>
      <c r="AH103" s="963"/>
      <c r="AI103" s="963"/>
      <c r="AJ103" s="963"/>
      <c r="AK103" s="963"/>
      <c r="AL103" s="963"/>
      <c r="AM103" s="963"/>
      <c r="AN103" s="963"/>
      <c r="AO103" s="963"/>
      <c r="AP103" s="963"/>
      <c r="AQ103" s="963"/>
      <c r="AR103" s="963"/>
      <c r="AS103" s="963"/>
      <c r="AT103" s="963"/>
      <c r="AU103" s="999"/>
      <c r="AV103" s="999"/>
      <c r="AW103" s="999"/>
      <c r="AX103" s="999"/>
      <c r="AY103" s="999"/>
      <c r="AZ103" s="999"/>
      <c r="BA103" s="999"/>
      <c r="BB103" s="999"/>
      <c r="BC103" s="999"/>
      <c r="BD103" s="999"/>
      <c r="BE103" s="999"/>
      <c r="BF103" s="999"/>
      <c r="BG103" s="999"/>
      <c r="BH103" s="999"/>
      <c r="BI103" s="999"/>
      <c r="BJ103" s="999"/>
      <c r="BK103" s="999"/>
      <c r="BL103" s="999"/>
      <c r="BM103" s="999"/>
      <c r="BN103" s="999"/>
      <c r="BO103" s="999"/>
      <c r="BP103" s="999"/>
      <c r="BQ103" s="999"/>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X103" s="963"/>
      <c r="CY103" s="963"/>
      <c r="CZ103" s="963"/>
      <c r="DA103" s="963"/>
      <c r="DB103" s="963"/>
      <c r="DC103" s="963"/>
      <c r="DV103" s="959" t="s">
        <v>331</v>
      </c>
      <c r="DW103" s="959"/>
      <c r="DX103" s="959"/>
      <c r="DY103" s="959"/>
      <c r="DZ103" s="959"/>
      <c r="EA103" s="959"/>
      <c r="EB103" s="959"/>
      <c r="EC103" s="959"/>
      <c r="ED103" s="959"/>
      <c r="EE103" s="959"/>
      <c r="EF103" s="959"/>
      <c r="EG103" s="959"/>
      <c r="EH103" s="959"/>
      <c r="EI103" s="959"/>
      <c r="EJ103" s="959"/>
      <c r="EK103" s="959"/>
      <c r="EL103" s="959"/>
      <c r="EM103" s="959"/>
      <c r="EN103" s="959"/>
      <c r="EO103" s="959"/>
      <c r="EP103" s="959"/>
      <c r="EQ103" s="961"/>
      <c r="ER103" s="961"/>
      <c r="ES103" s="961"/>
      <c r="ET103" s="961"/>
      <c r="EU103" s="961"/>
      <c r="EV103" s="961"/>
      <c r="EW103" s="961"/>
      <c r="EX103" s="961"/>
      <c r="EY103" s="961"/>
      <c r="EZ103" s="961"/>
      <c r="FA103" s="961"/>
      <c r="FB103" s="961"/>
      <c r="FC103" s="961"/>
      <c r="FD103" s="961"/>
      <c r="FE103" s="961"/>
      <c r="FF103" s="961"/>
      <c r="FG103" s="961"/>
      <c r="FH103" s="961"/>
      <c r="FI103" s="961"/>
      <c r="FJ103" s="961"/>
      <c r="FK103" s="961"/>
      <c r="FL103" s="961"/>
      <c r="FM103" s="961"/>
      <c r="FN103" s="961"/>
      <c r="FO103" s="961"/>
      <c r="FP103" s="961"/>
      <c r="FQ103" s="961"/>
      <c r="FR103" s="961"/>
      <c r="FS103" s="961"/>
      <c r="FU103" s="963"/>
      <c r="FV103" s="963"/>
      <c r="FW103" s="963"/>
      <c r="FX103" s="407"/>
      <c r="FY103" s="407"/>
      <c r="FZ103" s="407"/>
    </row>
    <row r="104" spans="1:182" s="397" customFormat="1" ht="6" customHeight="1">
      <c r="A104" s="399"/>
      <c r="B104" s="399"/>
      <c r="C104" s="399"/>
      <c r="D104" s="399"/>
      <c r="E104" s="399"/>
      <c r="F104" s="399"/>
      <c r="G104" s="399"/>
      <c r="H104" s="399"/>
      <c r="I104" s="399"/>
      <c r="J104" s="399"/>
      <c r="K104" s="403"/>
      <c r="L104" s="403"/>
      <c r="M104" s="403"/>
      <c r="N104" s="403"/>
      <c r="O104" s="403"/>
      <c r="P104" s="403"/>
      <c r="Q104" s="403"/>
      <c r="R104" s="403"/>
      <c r="S104" s="403"/>
      <c r="T104" s="403"/>
      <c r="U104" s="403"/>
      <c r="V104" s="403"/>
      <c r="W104" s="403"/>
      <c r="X104" s="403"/>
      <c r="Y104" s="403"/>
      <c r="Z104" s="403"/>
      <c r="AA104" s="403"/>
      <c r="AB104" s="403"/>
      <c r="AC104" s="403"/>
      <c r="AD104" s="403"/>
      <c r="AE104" s="403"/>
      <c r="AF104" s="403"/>
      <c r="AG104" s="403"/>
      <c r="AH104" s="403"/>
      <c r="AI104" s="403"/>
      <c r="AJ104" s="403"/>
      <c r="AK104" s="403"/>
      <c r="AL104" s="403"/>
      <c r="AM104" s="403"/>
      <c r="AN104" s="403"/>
      <c r="AO104" s="403"/>
      <c r="AP104" s="403"/>
      <c r="AQ104" s="403"/>
      <c r="AR104" s="403"/>
      <c r="AS104" s="403"/>
      <c r="AT104" s="403"/>
      <c r="AU104" s="403"/>
      <c r="AV104" s="403"/>
      <c r="AW104" s="403"/>
      <c r="AX104" s="403"/>
      <c r="AY104" s="403"/>
      <c r="AZ104" s="403"/>
      <c r="DV104" s="959"/>
      <c r="DW104" s="959"/>
      <c r="DX104" s="959"/>
      <c r="DY104" s="959"/>
      <c r="DZ104" s="959"/>
      <c r="EA104" s="959"/>
      <c r="EB104" s="959"/>
      <c r="EC104" s="959"/>
      <c r="ED104" s="959"/>
      <c r="EE104" s="959"/>
      <c r="EF104" s="959"/>
      <c r="EG104" s="959"/>
      <c r="EH104" s="959"/>
      <c r="EI104" s="959"/>
      <c r="EJ104" s="959"/>
      <c r="EK104" s="959"/>
      <c r="EL104" s="959"/>
      <c r="EM104" s="959"/>
      <c r="EN104" s="959"/>
      <c r="EO104" s="959"/>
      <c r="EP104" s="959"/>
      <c r="EQ104" s="961"/>
      <c r="ER104" s="961"/>
      <c r="ES104" s="961"/>
      <c r="ET104" s="961"/>
      <c r="EU104" s="961"/>
      <c r="EV104" s="961"/>
      <c r="EW104" s="961"/>
      <c r="EX104" s="961"/>
      <c r="EY104" s="961"/>
      <c r="EZ104" s="961"/>
      <c r="FA104" s="961"/>
      <c r="FB104" s="961"/>
      <c r="FC104" s="961"/>
      <c r="FD104" s="961"/>
      <c r="FE104" s="961"/>
      <c r="FF104" s="961"/>
      <c r="FG104" s="961"/>
      <c r="FH104" s="961"/>
      <c r="FI104" s="961"/>
      <c r="FJ104" s="961"/>
      <c r="FK104" s="961"/>
      <c r="FL104" s="961"/>
      <c r="FM104" s="961"/>
      <c r="FN104" s="961"/>
      <c r="FO104" s="961"/>
      <c r="FP104" s="961"/>
      <c r="FQ104" s="961"/>
      <c r="FR104" s="961"/>
      <c r="FS104" s="961"/>
      <c r="FU104" s="963"/>
      <c r="FV104" s="963"/>
      <c r="FW104" s="963"/>
      <c r="FX104" s="407"/>
      <c r="FY104" s="407"/>
      <c r="FZ104" s="407"/>
    </row>
    <row r="105" spans="1:182" s="397" customFormat="1" ht="6" customHeight="1">
      <c r="A105" s="964" t="s">
        <v>332</v>
      </c>
      <c r="B105" s="964"/>
      <c r="C105" s="964"/>
      <c r="D105" s="964"/>
      <c r="E105" s="964"/>
      <c r="F105" s="964"/>
      <c r="G105" s="964"/>
      <c r="H105" s="964"/>
      <c r="I105" s="964"/>
      <c r="J105" s="964"/>
      <c r="K105" s="966" t="s">
        <v>333</v>
      </c>
      <c r="L105" s="966"/>
      <c r="M105" s="966"/>
      <c r="N105" s="966"/>
      <c r="O105" s="966"/>
      <c r="P105" s="966"/>
      <c r="Q105" s="966"/>
      <c r="R105" s="966"/>
      <c r="S105" s="966"/>
      <c r="T105" s="966"/>
      <c r="U105" s="966"/>
      <c r="V105" s="966"/>
      <c r="W105" s="966"/>
      <c r="X105" s="966"/>
      <c r="Y105" s="966"/>
      <c r="Z105" s="966"/>
      <c r="AA105" s="966"/>
      <c r="AB105" s="966"/>
      <c r="AC105" s="966"/>
      <c r="AD105" s="966"/>
      <c r="AE105" s="966"/>
      <c r="AF105" s="966"/>
      <c r="AG105" s="966"/>
      <c r="AH105" s="966"/>
      <c r="AI105" s="966"/>
      <c r="AJ105" s="966"/>
      <c r="AK105" s="966"/>
      <c r="AL105" s="966"/>
      <c r="AM105" s="966"/>
      <c r="AN105" s="966"/>
      <c r="AO105" s="966"/>
      <c r="AP105" s="966"/>
      <c r="AQ105" s="966"/>
      <c r="AR105" s="966"/>
      <c r="AS105" s="966"/>
      <c r="AT105" s="966"/>
      <c r="AU105" s="966"/>
      <c r="AV105" s="966"/>
      <c r="AW105" s="966"/>
      <c r="AX105" s="966"/>
      <c r="AY105" s="966"/>
      <c r="AZ105" s="966"/>
      <c r="BA105" s="966"/>
      <c r="BB105" s="966"/>
      <c r="BC105" s="966"/>
      <c r="BD105" s="404"/>
      <c r="BE105" s="404"/>
      <c r="BF105" s="404"/>
      <c r="BG105" s="404"/>
      <c r="BH105" s="404"/>
      <c r="BI105" s="404"/>
      <c r="BJ105" s="404"/>
      <c r="BK105" s="404"/>
      <c r="BL105" s="404"/>
      <c r="BM105" s="404"/>
      <c r="BN105" s="404"/>
      <c r="BO105" s="404"/>
      <c r="DV105" s="960"/>
      <c r="DW105" s="960"/>
      <c r="DX105" s="960"/>
      <c r="DY105" s="960"/>
      <c r="DZ105" s="960"/>
      <c r="EA105" s="960"/>
      <c r="EB105" s="960"/>
      <c r="EC105" s="960"/>
      <c r="ED105" s="960"/>
      <c r="EE105" s="960"/>
      <c r="EF105" s="960"/>
      <c r="EG105" s="960"/>
      <c r="EH105" s="960"/>
      <c r="EI105" s="960"/>
      <c r="EJ105" s="960"/>
      <c r="EK105" s="960"/>
      <c r="EL105" s="960"/>
      <c r="EM105" s="960"/>
      <c r="EN105" s="960"/>
      <c r="EO105" s="960"/>
      <c r="EP105" s="960"/>
      <c r="EQ105" s="962"/>
      <c r="ER105" s="962"/>
      <c r="ES105" s="962"/>
      <c r="ET105" s="962"/>
      <c r="EU105" s="962"/>
      <c r="EV105" s="962"/>
      <c r="EW105" s="962"/>
      <c r="EX105" s="962"/>
      <c r="EY105" s="962"/>
      <c r="EZ105" s="962"/>
      <c r="FA105" s="962"/>
      <c r="FB105" s="962"/>
      <c r="FC105" s="962"/>
      <c r="FD105" s="962"/>
      <c r="FE105" s="962"/>
      <c r="FF105" s="962"/>
      <c r="FG105" s="962"/>
      <c r="FH105" s="962"/>
      <c r="FI105" s="962"/>
      <c r="FJ105" s="962"/>
      <c r="FK105" s="962"/>
      <c r="FL105" s="962"/>
      <c r="FM105" s="962"/>
      <c r="FN105" s="962"/>
      <c r="FO105" s="962"/>
      <c r="FP105" s="962"/>
      <c r="FQ105" s="962"/>
      <c r="FR105" s="962"/>
      <c r="FS105" s="962"/>
      <c r="FU105" s="963"/>
      <c r="FV105" s="963"/>
      <c r="FW105" s="963"/>
      <c r="FX105" s="407"/>
      <c r="FY105" s="407"/>
      <c r="FZ105" s="407"/>
    </row>
    <row r="106" spans="1:182" s="397" customFormat="1" ht="6" customHeight="1">
      <c r="A106" s="964"/>
      <c r="B106" s="964"/>
      <c r="C106" s="964"/>
      <c r="D106" s="964"/>
      <c r="E106" s="964"/>
      <c r="F106" s="964"/>
      <c r="G106" s="964"/>
      <c r="H106" s="964"/>
      <c r="I106" s="964"/>
      <c r="J106" s="964"/>
      <c r="K106" s="966"/>
      <c r="L106" s="966"/>
      <c r="M106" s="966"/>
      <c r="N106" s="966"/>
      <c r="O106" s="966"/>
      <c r="P106" s="966"/>
      <c r="Q106" s="966"/>
      <c r="R106" s="966"/>
      <c r="S106" s="966"/>
      <c r="T106" s="966"/>
      <c r="U106" s="966"/>
      <c r="V106" s="966"/>
      <c r="W106" s="966"/>
      <c r="X106" s="966"/>
      <c r="Y106" s="966"/>
      <c r="Z106" s="966"/>
      <c r="AA106" s="966"/>
      <c r="AB106" s="966"/>
      <c r="AC106" s="966"/>
      <c r="AD106" s="966"/>
      <c r="AE106" s="966"/>
      <c r="AF106" s="966"/>
      <c r="AG106" s="966"/>
      <c r="AH106" s="966"/>
      <c r="AI106" s="966"/>
      <c r="AJ106" s="966"/>
      <c r="AK106" s="966"/>
      <c r="AL106" s="966"/>
      <c r="AM106" s="966"/>
      <c r="AN106" s="966"/>
      <c r="AO106" s="966"/>
      <c r="AP106" s="966"/>
      <c r="AQ106" s="966"/>
      <c r="AR106" s="966"/>
      <c r="AS106" s="966"/>
      <c r="AT106" s="966"/>
      <c r="AU106" s="966"/>
      <c r="AV106" s="966"/>
      <c r="AW106" s="966"/>
      <c r="AX106" s="966"/>
      <c r="AY106" s="966"/>
      <c r="AZ106" s="966"/>
      <c r="BA106" s="966"/>
      <c r="BB106" s="966"/>
      <c r="BC106" s="966"/>
      <c r="BD106" s="404"/>
      <c r="BE106" s="404"/>
      <c r="BF106" s="404"/>
      <c r="BG106" s="404"/>
      <c r="BH106" s="404"/>
      <c r="BI106" s="404"/>
      <c r="BJ106" s="404"/>
      <c r="BK106" s="404"/>
      <c r="BL106" s="404"/>
      <c r="BM106" s="404"/>
      <c r="BN106" s="404"/>
      <c r="BO106" s="404"/>
    </row>
    <row r="107" spans="1:182" s="397" customFormat="1" ht="6" customHeight="1">
      <c r="A107" s="965"/>
      <c r="B107" s="965"/>
      <c r="C107" s="965"/>
      <c r="D107" s="965"/>
      <c r="E107" s="965"/>
      <c r="F107" s="965"/>
      <c r="G107" s="965"/>
      <c r="H107" s="965"/>
      <c r="I107" s="965"/>
      <c r="J107" s="965"/>
      <c r="K107" s="966"/>
      <c r="L107" s="966"/>
      <c r="M107" s="966"/>
      <c r="N107" s="966"/>
      <c r="O107" s="966"/>
      <c r="P107" s="966"/>
      <c r="Q107" s="966"/>
      <c r="R107" s="966"/>
      <c r="S107" s="966"/>
      <c r="T107" s="966"/>
      <c r="U107" s="966"/>
      <c r="V107" s="966"/>
      <c r="W107" s="966"/>
      <c r="X107" s="966"/>
      <c r="Y107" s="966"/>
      <c r="Z107" s="966"/>
      <c r="AA107" s="966"/>
      <c r="AB107" s="966"/>
      <c r="AC107" s="966"/>
      <c r="AD107" s="966"/>
      <c r="AE107" s="966"/>
      <c r="AF107" s="966"/>
      <c r="AG107" s="966"/>
      <c r="AH107" s="966"/>
      <c r="AI107" s="966"/>
      <c r="AJ107" s="966"/>
      <c r="AK107" s="966"/>
      <c r="AL107" s="966"/>
      <c r="AM107" s="966"/>
      <c r="AN107" s="966"/>
      <c r="AO107" s="966"/>
      <c r="AP107" s="966"/>
      <c r="AQ107" s="966"/>
      <c r="AR107" s="966"/>
      <c r="AS107" s="966"/>
      <c r="AT107" s="966"/>
      <c r="AU107" s="966"/>
      <c r="AV107" s="966"/>
      <c r="AW107" s="966"/>
      <c r="AX107" s="966"/>
      <c r="AY107" s="966"/>
      <c r="AZ107" s="966"/>
      <c r="BA107" s="966"/>
      <c r="BB107" s="966"/>
      <c r="BC107" s="966"/>
      <c r="BD107" s="404"/>
      <c r="BE107" s="404"/>
      <c r="BF107" s="404"/>
      <c r="BG107" s="404"/>
      <c r="BH107" s="404"/>
      <c r="BI107" s="404"/>
      <c r="BJ107" s="404"/>
      <c r="BK107" s="404"/>
      <c r="BL107" s="404"/>
      <c r="BM107" s="404"/>
      <c r="BN107" s="404"/>
      <c r="BO107" s="404"/>
      <c r="EE107" s="404"/>
      <c r="EF107" s="404"/>
      <c r="EG107" s="404"/>
      <c r="EH107" s="404"/>
      <c r="EI107" s="404"/>
      <c r="EJ107" s="404"/>
      <c r="EK107" s="404"/>
      <c r="EL107" s="404"/>
      <c r="EM107" s="404"/>
      <c r="EN107" s="404"/>
      <c r="EO107" s="404"/>
      <c r="EP107" s="404"/>
      <c r="EQ107" s="404"/>
      <c r="ER107" s="404"/>
      <c r="ES107" s="404"/>
      <c r="ET107" s="404"/>
      <c r="EU107" s="404"/>
      <c r="EV107" s="404"/>
      <c r="EW107" s="404"/>
      <c r="EX107" s="404"/>
      <c r="EY107" s="404"/>
      <c r="EZ107" s="404"/>
      <c r="FA107" s="404"/>
      <c r="FB107" s="404"/>
      <c r="FC107" s="404"/>
      <c r="FD107" s="404"/>
      <c r="FE107" s="404"/>
      <c r="FF107" s="404"/>
      <c r="FG107" s="404"/>
      <c r="FH107" s="404"/>
      <c r="FI107" s="404"/>
      <c r="FJ107" s="404"/>
      <c r="FK107" s="404"/>
      <c r="FL107" s="404"/>
      <c r="FM107" s="404"/>
      <c r="FN107" s="404"/>
      <c r="FO107" s="404"/>
      <c r="FP107" s="404"/>
      <c r="FQ107" s="404"/>
      <c r="FR107" s="404"/>
      <c r="FS107" s="404"/>
      <c r="FT107" s="404"/>
      <c r="FU107" s="404"/>
      <c r="FV107" s="404"/>
      <c r="FW107" s="404"/>
      <c r="FX107" s="404"/>
      <c r="FY107" s="404"/>
      <c r="FZ107" s="404"/>
    </row>
    <row r="108" spans="1:182" s="136" customFormat="1" ht="11.1" customHeight="1">
      <c r="B108" s="380"/>
      <c r="C108" s="380"/>
      <c r="D108" s="380"/>
      <c r="E108" s="380"/>
      <c r="F108" s="380"/>
      <c r="G108" s="380"/>
      <c r="H108" s="380"/>
      <c r="I108" s="380"/>
      <c r="J108" s="380"/>
      <c r="K108" s="380"/>
      <c r="L108" s="380"/>
      <c r="M108" s="380"/>
      <c r="N108" s="380"/>
      <c r="O108" s="380"/>
      <c r="P108" s="380"/>
      <c r="Q108" s="380"/>
      <c r="R108" s="380"/>
      <c r="S108" s="380"/>
      <c r="T108" s="380"/>
      <c r="U108" s="380"/>
      <c r="V108" s="380"/>
      <c r="W108" s="380"/>
      <c r="X108" s="380"/>
      <c r="Y108" s="380"/>
      <c r="Z108" s="380"/>
      <c r="AA108" s="380"/>
      <c r="AB108" s="380"/>
      <c r="AC108" s="380"/>
      <c r="AD108" s="380"/>
      <c r="AE108" s="380"/>
      <c r="AF108" s="380"/>
      <c r="AG108" s="380"/>
      <c r="AH108" s="380"/>
      <c r="AI108" s="408"/>
      <c r="AJ108" s="408"/>
      <c r="AK108" s="408"/>
      <c r="AL108" s="408"/>
      <c r="AM108" s="408"/>
      <c r="AN108" s="408"/>
      <c r="AO108" s="408"/>
      <c r="AP108" s="408"/>
      <c r="AQ108" s="408"/>
      <c r="AR108" s="408"/>
      <c r="AS108" s="413"/>
      <c r="AT108" s="413"/>
      <c r="AU108" s="413"/>
      <c r="AV108" s="413"/>
      <c r="AW108" s="432"/>
      <c r="AX108" s="432"/>
      <c r="AY108" s="432"/>
      <c r="AZ108" s="432"/>
      <c r="BA108" s="418"/>
      <c r="BB108" s="418"/>
      <c r="BC108" s="418"/>
      <c r="BD108" s="417"/>
      <c r="BE108" s="417"/>
      <c r="BF108" s="417"/>
      <c r="BG108" s="417"/>
      <c r="BH108" s="417"/>
      <c r="BI108" s="417"/>
      <c r="BJ108" s="417"/>
      <c r="BK108" s="417"/>
      <c r="BL108" s="417"/>
      <c r="BM108" s="417"/>
      <c r="BN108" s="417"/>
      <c r="BO108" s="417"/>
    </row>
    <row r="109" spans="1:182" s="136" customFormat="1" ht="6" customHeight="1">
      <c r="B109" s="380"/>
      <c r="C109" s="411"/>
      <c r="D109" s="411"/>
      <c r="E109" s="411"/>
      <c r="F109" s="411"/>
      <c r="G109" s="411"/>
      <c r="H109" s="411"/>
      <c r="I109" s="411"/>
      <c r="J109" s="411"/>
      <c r="K109" s="411"/>
      <c r="L109" s="411"/>
      <c r="M109" s="411"/>
      <c r="N109" s="411"/>
      <c r="O109" s="411"/>
      <c r="P109" s="411"/>
      <c r="Q109" s="411"/>
      <c r="R109" s="411"/>
      <c r="S109" s="411"/>
      <c r="T109" s="411"/>
      <c r="U109" s="411"/>
      <c r="V109" s="411"/>
      <c r="W109" s="411"/>
      <c r="X109" s="411"/>
      <c r="Y109" s="411"/>
      <c r="Z109" s="411"/>
      <c r="AA109" s="411"/>
      <c r="AB109" s="411"/>
      <c r="AC109" s="411"/>
      <c r="AD109" s="411"/>
      <c r="AE109" s="411"/>
      <c r="AF109" s="411"/>
      <c r="AG109" s="411"/>
      <c r="AH109" s="411"/>
      <c r="AI109" s="410"/>
      <c r="AJ109" s="410"/>
      <c r="AK109" s="410"/>
      <c r="AL109" s="410"/>
      <c r="AM109" s="410"/>
      <c r="AN109" s="410"/>
      <c r="AO109" s="410"/>
      <c r="AP109" s="410"/>
      <c r="AQ109" s="410"/>
      <c r="AR109" s="412"/>
      <c r="AS109" s="413"/>
      <c r="AT109" s="413"/>
      <c r="AU109" s="413"/>
      <c r="AV109" s="413"/>
      <c r="AW109" s="414"/>
      <c r="AX109" s="414"/>
      <c r="AY109" s="414"/>
      <c r="AZ109" s="413"/>
      <c r="BA109" s="415"/>
      <c r="BB109" s="415"/>
      <c r="BC109" s="415"/>
      <c r="BD109" s="416"/>
      <c r="BE109" s="417"/>
      <c r="BF109" s="417"/>
      <c r="BG109" s="417"/>
      <c r="BH109" s="417"/>
      <c r="BI109" s="417"/>
      <c r="BJ109" s="417"/>
      <c r="BK109" s="417"/>
      <c r="BL109" s="417"/>
      <c r="BM109" s="417"/>
      <c r="BN109" s="417"/>
      <c r="BO109" s="417"/>
    </row>
    <row r="110" spans="1:182" s="136" customFormat="1" ht="6" customHeight="1">
      <c r="B110" s="408"/>
      <c r="C110" s="410"/>
      <c r="D110" s="419"/>
      <c r="E110" s="419"/>
      <c r="F110" s="419"/>
      <c r="G110" s="420"/>
      <c r="H110" s="420"/>
      <c r="I110" s="419"/>
      <c r="J110" s="419"/>
      <c r="K110" s="419"/>
      <c r="L110" s="420"/>
      <c r="M110" s="419"/>
      <c r="N110" s="419"/>
      <c r="O110" s="419"/>
      <c r="P110" s="410"/>
      <c r="Q110" s="410"/>
      <c r="R110" s="410"/>
      <c r="S110" s="410"/>
      <c r="T110" s="410"/>
      <c r="U110" s="410"/>
      <c r="V110" s="410"/>
      <c r="W110" s="410"/>
      <c r="X110" s="410"/>
      <c r="Y110" s="410"/>
      <c r="Z110" s="410"/>
      <c r="AA110" s="410"/>
      <c r="AB110" s="410"/>
      <c r="AC110" s="410"/>
      <c r="AD110" s="410"/>
      <c r="AE110" s="410"/>
      <c r="AF110" s="410"/>
      <c r="AG110" s="410"/>
      <c r="AH110" s="410"/>
      <c r="AI110" s="410"/>
      <c r="AJ110" s="410"/>
      <c r="AK110" s="410"/>
      <c r="AL110" s="410"/>
      <c r="AM110" s="410"/>
      <c r="AN110" s="410"/>
      <c r="AO110" s="410"/>
      <c r="AP110" s="410"/>
      <c r="AQ110" s="410"/>
      <c r="AR110" s="410"/>
      <c r="AS110" s="410"/>
      <c r="AT110" s="410"/>
      <c r="AU110" s="410"/>
      <c r="AV110" s="410"/>
      <c r="AW110" s="410"/>
      <c r="AX110" s="410"/>
      <c r="AY110" s="410"/>
      <c r="AZ110" s="410"/>
      <c r="BA110" s="410"/>
      <c r="BB110" s="410"/>
      <c r="BC110" s="410"/>
      <c r="BD110" s="410"/>
      <c r="BE110" s="410"/>
      <c r="BF110" s="410"/>
      <c r="BG110" s="410"/>
      <c r="BH110" s="410"/>
      <c r="BI110" s="410"/>
      <c r="BJ110" s="410"/>
      <c r="BK110" s="410"/>
      <c r="BL110" s="410"/>
      <c r="BM110" s="410"/>
      <c r="BN110" s="410"/>
      <c r="BO110" s="410"/>
    </row>
    <row r="111" spans="1:182" s="143" customFormat="1" ht="6" customHeight="1">
      <c r="B111" s="421"/>
      <c r="C111" s="421"/>
      <c r="D111" s="419"/>
      <c r="E111" s="419"/>
      <c r="F111" s="419"/>
      <c r="G111" s="422"/>
      <c r="H111" s="422"/>
      <c r="I111" s="419"/>
      <c r="J111" s="419"/>
      <c r="K111" s="419"/>
      <c r="L111" s="423"/>
      <c r="M111" s="419"/>
      <c r="N111" s="419"/>
      <c r="O111" s="419"/>
      <c r="P111" s="421"/>
      <c r="Q111" s="421"/>
      <c r="R111" s="409"/>
      <c r="S111" s="409"/>
      <c r="T111" s="409"/>
      <c r="U111" s="409"/>
      <c r="V111" s="409"/>
      <c r="W111" s="409"/>
      <c r="X111" s="409"/>
      <c r="Y111" s="409"/>
      <c r="Z111" s="409"/>
      <c r="AA111" s="409"/>
      <c r="AB111" s="409"/>
      <c r="AC111" s="409"/>
      <c r="AD111" s="409"/>
      <c r="AE111" s="409"/>
      <c r="AF111" s="409"/>
      <c r="AG111" s="409"/>
      <c r="AH111" s="409"/>
      <c r="AI111" s="409"/>
      <c r="AJ111" s="409"/>
      <c r="AK111" s="409"/>
      <c r="AL111" s="409"/>
      <c r="AM111" s="409"/>
      <c r="AN111" s="409"/>
      <c r="AO111" s="379"/>
      <c r="AP111" s="379"/>
      <c r="AQ111" s="379"/>
      <c r="AR111" s="379"/>
      <c r="AS111" s="379"/>
      <c r="AT111" s="379"/>
      <c r="AU111" s="379"/>
      <c r="AV111" s="379"/>
      <c r="AW111" s="379"/>
      <c r="AX111" s="379"/>
      <c r="AY111" s="379"/>
      <c r="AZ111" s="379"/>
      <c r="BA111" s="379"/>
      <c r="BB111" s="379"/>
      <c r="BC111" s="379"/>
      <c r="BD111" s="379"/>
      <c r="BE111" s="379"/>
      <c r="BF111" s="379"/>
      <c r="BG111" s="379"/>
      <c r="BH111" s="379"/>
      <c r="BI111" s="379"/>
      <c r="BJ111" s="379"/>
      <c r="BK111" s="379"/>
      <c r="BL111" s="379"/>
      <c r="BM111" s="379"/>
      <c r="BN111" s="379"/>
      <c r="BO111" s="379"/>
    </row>
    <row r="112" spans="1:182" s="136" customFormat="1" ht="6" customHeight="1">
      <c r="B112" s="429"/>
      <c r="C112" s="410"/>
      <c r="D112" s="410"/>
      <c r="E112" s="410"/>
      <c r="F112" s="410"/>
      <c r="G112" s="410"/>
      <c r="H112" s="410"/>
      <c r="I112" s="410"/>
      <c r="J112" s="410"/>
      <c r="K112" s="410"/>
      <c r="L112" s="410"/>
      <c r="M112" s="410"/>
      <c r="N112" s="410"/>
      <c r="O112" s="410"/>
      <c r="P112" s="410"/>
      <c r="Q112" s="410"/>
      <c r="R112" s="410"/>
      <c r="S112" s="410"/>
      <c r="T112" s="410"/>
      <c r="U112" s="410"/>
      <c r="V112" s="410"/>
      <c r="W112" s="410"/>
      <c r="X112" s="410"/>
      <c r="Y112" s="410"/>
      <c r="Z112" s="410"/>
      <c r="AA112" s="410"/>
      <c r="AB112" s="410"/>
      <c r="AC112" s="410"/>
      <c r="AD112" s="410"/>
      <c r="AE112" s="410"/>
      <c r="AF112" s="409"/>
      <c r="AG112" s="409"/>
      <c r="AH112" s="409"/>
      <c r="AI112" s="409"/>
      <c r="AJ112" s="409"/>
      <c r="AK112" s="424"/>
      <c r="AL112" s="424"/>
      <c r="AM112" s="424"/>
      <c r="AN112" s="425"/>
      <c r="AO112" s="379"/>
      <c r="AP112" s="379"/>
      <c r="AQ112" s="379"/>
      <c r="AR112" s="379"/>
      <c r="AS112" s="379"/>
      <c r="AT112" s="379"/>
      <c r="AU112" s="379"/>
      <c r="AV112" s="379"/>
      <c r="AW112" s="379"/>
      <c r="AX112" s="379"/>
      <c r="AY112" s="379"/>
      <c r="AZ112" s="379"/>
      <c r="BA112" s="379"/>
      <c r="BB112" s="379"/>
      <c r="BC112" s="379"/>
      <c r="BD112" s="379"/>
      <c r="BE112" s="379"/>
      <c r="BF112" s="379"/>
      <c r="BG112" s="379"/>
      <c r="BH112" s="379"/>
      <c r="BI112" s="379"/>
      <c r="BJ112" s="379"/>
      <c r="BK112" s="379"/>
      <c r="BL112" s="379"/>
      <c r="BM112" s="379"/>
      <c r="BN112" s="379"/>
      <c r="BO112" s="379"/>
    </row>
    <row r="113" spans="2:67" s="136" customFormat="1" ht="7.5" customHeight="1">
      <c r="B113" s="430"/>
      <c r="C113" s="383"/>
      <c r="D113" s="383"/>
      <c r="E113" s="383"/>
      <c r="F113" s="384"/>
      <c r="G113" s="384"/>
      <c r="H113" s="384"/>
      <c r="I113" s="384"/>
      <c r="J113" s="384"/>
      <c r="K113" s="384"/>
      <c r="L113" s="384"/>
      <c r="M113" s="384"/>
      <c r="N113" s="384"/>
      <c r="O113" s="384"/>
      <c r="P113" s="384"/>
      <c r="Q113" s="384"/>
      <c r="R113" s="384"/>
      <c r="S113" s="384"/>
      <c r="T113" s="384"/>
      <c r="U113" s="384"/>
      <c r="V113" s="384"/>
      <c r="W113" s="384"/>
      <c r="X113" s="384"/>
      <c r="Y113" s="384"/>
      <c r="Z113" s="384"/>
      <c r="AA113" s="410"/>
      <c r="AB113" s="410"/>
      <c r="AC113" s="410"/>
      <c r="AD113" s="410"/>
      <c r="AE113" s="410"/>
      <c r="AF113" s="409"/>
      <c r="AG113" s="409"/>
      <c r="AH113" s="409"/>
      <c r="AI113" s="409"/>
      <c r="AJ113" s="409"/>
      <c r="AK113" s="409"/>
      <c r="AL113" s="409"/>
      <c r="AM113" s="409"/>
      <c r="AN113" s="409"/>
      <c r="AO113" s="426"/>
      <c r="AP113" s="426"/>
      <c r="AQ113" s="426"/>
      <c r="AR113" s="426"/>
      <c r="AS113" s="426"/>
      <c r="AT113" s="426"/>
      <c r="AU113" s="426"/>
      <c r="AV113" s="426"/>
      <c r="AW113" s="426"/>
      <c r="AX113" s="426"/>
      <c r="AY113" s="426"/>
      <c r="AZ113" s="426"/>
      <c r="BA113" s="427"/>
      <c r="BB113" s="427"/>
      <c r="BC113" s="427"/>
      <c r="BD113" s="427"/>
      <c r="BE113" s="427"/>
      <c r="BF113" s="427"/>
      <c r="BG113" s="427"/>
      <c r="BH113" s="427"/>
      <c r="BI113" s="427"/>
      <c r="BJ113" s="427"/>
      <c r="BK113" s="427"/>
      <c r="BL113" s="427"/>
      <c r="BM113" s="427"/>
      <c r="BN113" s="427"/>
      <c r="BO113" s="427"/>
    </row>
    <row r="114" spans="2:67" s="136" customFormat="1" ht="4.5" customHeight="1">
      <c r="B114" s="430"/>
      <c r="C114" s="383"/>
      <c r="D114" s="383"/>
      <c r="E114" s="383"/>
      <c r="F114" s="384"/>
      <c r="G114" s="384"/>
      <c r="H114" s="384"/>
      <c r="I114" s="384"/>
      <c r="J114" s="384"/>
      <c r="K114" s="384"/>
      <c r="L114" s="384"/>
      <c r="M114" s="384"/>
      <c r="N114" s="384"/>
      <c r="O114" s="384"/>
      <c r="P114" s="384"/>
      <c r="Q114" s="384"/>
      <c r="R114" s="384"/>
      <c r="S114" s="384"/>
      <c r="T114" s="384"/>
      <c r="U114" s="384"/>
      <c r="V114" s="384"/>
      <c r="W114" s="384"/>
      <c r="X114" s="384"/>
      <c r="Y114" s="384"/>
      <c r="Z114" s="384"/>
      <c r="AA114" s="410"/>
      <c r="AB114" s="410"/>
      <c r="AC114" s="410"/>
      <c r="AD114" s="410"/>
      <c r="AE114" s="410"/>
      <c r="AF114" s="409"/>
      <c r="AG114" s="409"/>
      <c r="AH114" s="409"/>
      <c r="AI114" s="409"/>
      <c r="AJ114" s="409"/>
      <c r="AK114" s="409"/>
      <c r="AL114" s="409"/>
      <c r="AM114" s="409"/>
      <c r="AN114" s="410"/>
      <c r="AO114" s="387"/>
      <c r="AP114" s="387"/>
      <c r="AQ114" s="387"/>
      <c r="AR114" s="387"/>
      <c r="AS114" s="387"/>
      <c r="AT114" s="387"/>
      <c r="AU114" s="387"/>
      <c r="AV114" s="387"/>
      <c r="AW114" s="387"/>
      <c r="AX114" s="387"/>
      <c r="AY114" s="387"/>
      <c r="AZ114" s="387"/>
      <c r="BA114" s="387"/>
      <c r="BB114" s="387"/>
      <c r="BC114" s="387"/>
      <c r="BD114" s="387"/>
      <c r="BE114" s="387"/>
      <c r="BF114" s="387"/>
      <c r="BG114" s="387"/>
      <c r="BH114" s="387"/>
      <c r="BI114" s="387"/>
      <c r="BJ114" s="387"/>
      <c r="BK114" s="387"/>
      <c r="BL114" s="387"/>
      <c r="BM114" s="387"/>
      <c r="BN114" s="387"/>
      <c r="BO114" s="387"/>
    </row>
    <row r="115" spans="2:67" s="136" customFormat="1" ht="9" customHeight="1">
      <c r="B115" s="429"/>
      <c r="C115" s="410"/>
      <c r="D115" s="410"/>
      <c r="E115" s="410"/>
      <c r="F115" s="410"/>
      <c r="G115" s="410"/>
      <c r="H115" s="410"/>
      <c r="I115" s="410"/>
      <c r="J115" s="410"/>
      <c r="K115" s="410"/>
      <c r="L115" s="410"/>
      <c r="M115" s="410"/>
      <c r="N115" s="410"/>
      <c r="O115" s="410"/>
      <c r="P115" s="410"/>
      <c r="Q115" s="410"/>
      <c r="R115" s="410"/>
      <c r="S115" s="410"/>
      <c r="T115" s="410"/>
      <c r="U115" s="410"/>
      <c r="V115" s="410"/>
      <c r="W115" s="410"/>
      <c r="X115" s="410"/>
      <c r="Y115" s="410"/>
      <c r="Z115" s="410"/>
      <c r="AA115" s="410"/>
      <c r="AB115" s="410"/>
      <c r="AC115" s="410"/>
      <c r="AD115" s="410"/>
      <c r="AE115" s="410"/>
      <c r="AF115" s="409"/>
      <c r="AG115" s="409"/>
      <c r="AH115" s="409"/>
      <c r="AI115" s="409"/>
      <c r="AJ115" s="409"/>
      <c r="AK115" s="409"/>
      <c r="AL115" s="409"/>
      <c r="AM115" s="409"/>
      <c r="AN115" s="144"/>
      <c r="AO115" s="387"/>
      <c r="AP115" s="387"/>
      <c r="AQ115" s="387"/>
      <c r="AR115" s="387"/>
      <c r="AS115" s="387"/>
      <c r="AT115" s="387"/>
      <c r="AU115" s="387"/>
      <c r="AV115" s="387"/>
      <c r="AW115" s="387"/>
      <c r="AX115" s="387"/>
      <c r="AY115" s="387"/>
      <c r="AZ115" s="387"/>
      <c r="BA115" s="387"/>
      <c r="BB115" s="387"/>
      <c r="BC115" s="387"/>
      <c r="BD115" s="387"/>
      <c r="BE115" s="387"/>
      <c r="BF115" s="387"/>
      <c r="BG115" s="387"/>
      <c r="BH115" s="387"/>
      <c r="BI115" s="387"/>
      <c r="BJ115" s="387"/>
      <c r="BK115" s="387"/>
      <c r="BL115" s="387"/>
      <c r="BM115" s="387"/>
      <c r="BN115" s="387"/>
      <c r="BO115" s="387"/>
    </row>
    <row r="116" spans="2:67" s="136" customFormat="1" ht="4.5" customHeight="1">
      <c r="B116" s="431"/>
      <c r="C116" s="428"/>
      <c r="D116" s="386"/>
      <c r="E116" s="386"/>
      <c r="F116" s="386"/>
      <c r="G116" s="386"/>
      <c r="H116" s="386"/>
      <c r="I116" s="386"/>
      <c r="J116" s="386"/>
      <c r="K116" s="386"/>
      <c r="L116" s="386"/>
      <c r="M116" s="386"/>
      <c r="N116" s="386"/>
      <c r="O116" s="386"/>
      <c r="P116" s="386"/>
      <c r="Q116" s="386"/>
      <c r="R116" s="386"/>
      <c r="S116" s="386"/>
      <c r="T116" s="386"/>
      <c r="U116" s="386"/>
      <c r="V116" s="386"/>
      <c r="W116" s="386"/>
      <c r="X116" s="386"/>
      <c r="Y116" s="386"/>
      <c r="Z116" s="386"/>
      <c r="AA116" s="386"/>
      <c r="AB116" s="386"/>
      <c r="AC116" s="386"/>
      <c r="AD116" s="386"/>
      <c r="AE116" s="386"/>
      <c r="AF116" s="386"/>
      <c r="AG116" s="386"/>
      <c r="AH116" s="386"/>
      <c r="AI116" s="386"/>
      <c r="AJ116" s="386"/>
      <c r="AK116" s="386"/>
      <c r="AL116" s="386"/>
      <c r="AM116" s="386"/>
      <c r="AN116" s="386"/>
      <c r="AO116" s="386"/>
      <c r="AP116" s="386"/>
      <c r="AQ116" s="386"/>
      <c r="AR116" s="386"/>
      <c r="AS116" s="386"/>
      <c r="AT116" s="386"/>
      <c r="AU116" s="386"/>
      <c r="AV116" s="386"/>
      <c r="AW116" s="386"/>
      <c r="AX116" s="386"/>
      <c r="AY116" s="386"/>
      <c r="AZ116" s="386"/>
      <c r="BA116" s="386"/>
      <c r="BB116" s="386"/>
      <c r="BC116" s="386"/>
      <c r="BD116" s="386"/>
      <c r="BE116" s="386"/>
      <c r="BF116" s="386"/>
      <c r="BG116" s="386"/>
      <c r="BH116" s="386"/>
      <c r="BI116" s="386"/>
      <c r="BJ116" s="386"/>
      <c r="BK116" s="386"/>
      <c r="BL116" s="386"/>
      <c r="BM116" s="386"/>
      <c r="BN116" s="386"/>
      <c r="BO116" s="386"/>
    </row>
    <row r="117" spans="2:67" s="136" customFormat="1" ht="9" customHeight="1">
      <c r="B117" s="431"/>
      <c r="C117" s="428"/>
      <c r="D117" s="386"/>
      <c r="E117" s="386"/>
      <c r="F117" s="386"/>
      <c r="G117" s="386"/>
      <c r="H117" s="386"/>
      <c r="I117" s="386"/>
      <c r="J117" s="386"/>
      <c r="K117" s="386"/>
      <c r="L117" s="386"/>
      <c r="M117" s="386"/>
      <c r="N117" s="386"/>
      <c r="O117" s="386"/>
      <c r="P117" s="386"/>
      <c r="Q117" s="386"/>
      <c r="R117" s="386"/>
      <c r="S117" s="386"/>
      <c r="T117" s="386"/>
      <c r="U117" s="386"/>
      <c r="V117" s="386"/>
      <c r="W117" s="386"/>
      <c r="X117" s="386"/>
      <c r="Y117" s="386"/>
      <c r="Z117" s="386"/>
      <c r="AA117" s="386"/>
      <c r="AB117" s="386"/>
      <c r="AC117" s="386"/>
      <c r="AD117" s="386"/>
      <c r="AE117" s="386"/>
      <c r="AF117" s="386"/>
      <c r="AG117" s="386"/>
      <c r="AH117" s="386"/>
      <c r="AI117" s="386"/>
      <c r="AJ117" s="386"/>
      <c r="AK117" s="386"/>
      <c r="AL117" s="386"/>
      <c r="AM117" s="386"/>
      <c r="AN117" s="386"/>
      <c r="AO117" s="386"/>
      <c r="AP117" s="386"/>
      <c r="AQ117" s="386"/>
      <c r="AR117" s="386"/>
      <c r="AS117" s="386"/>
      <c r="AT117" s="386"/>
      <c r="AU117" s="386"/>
      <c r="AV117" s="386"/>
      <c r="AW117" s="386"/>
      <c r="AX117" s="386"/>
      <c r="AY117" s="386"/>
      <c r="AZ117" s="386"/>
      <c r="BA117" s="386"/>
      <c r="BB117" s="386"/>
      <c r="BC117" s="386"/>
      <c r="BD117" s="386"/>
      <c r="BE117" s="386"/>
      <c r="BF117" s="386"/>
      <c r="BG117" s="386"/>
      <c r="BH117" s="386"/>
      <c r="BI117" s="386"/>
      <c r="BJ117" s="386"/>
      <c r="BK117" s="386"/>
      <c r="BL117" s="386"/>
      <c r="BM117" s="386"/>
      <c r="BN117" s="386"/>
      <c r="BO117" s="386"/>
    </row>
    <row r="118" spans="2:67" s="136" customFormat="1" ht="7.5" customHeight="1">
      <c r="B118" s="431"/>
      <c r="C118" s="428"/>
      <c r="D118" s="386"/>
      <c r="E118" s="386"/>
      <c r="F118" s="386"/>
      <c r="G118" s="386"/>
      <c r="H118" s="386"/>
      <c r="I118" s="386"/>
      <c r="J118" s="386"/>
      <c r="K118" s="386"/>
      <c r="L118" s="386"/>
      <c r="M118" s="386"/>
      <c r="N118" s="386"/>
      <c r="O118" s="386"/>
      <c r="P118" s="386"/>
      <c r="Q118" s="386"/>
      <c r="R118" s="386"/>
      <c r="S118" s="386"/>
      <c r="T118" s="386"/>
      <c r="U118" s="386"/>
      <c r="V118" s="386"/>
      <c r="W118" s="386"/>
      <c r="X118" s="386"/>
      <c r="Y118" s="386"/>
      <c r="Z118" s="386"/>
      <c r="AA118" s="386"/>
      <c r="AB118" s="386"/>
      <c r="AC118" s="386"/>
      <c r="AD118" s="386"/>
      <c r="AE118" s="386"/>
      <c r="AF118" s="386"/>
      <c r="AG118" s="386"/>
      <c r="AH118" s="386"/>
      <c r="AI118" s="386"/>
      <c r="AJ118" s="386"/>
      <c r="AK118" s="386"/>
      <c r="AL118" s="386"/>
      <c r="AM118" s="386"/>
      <c r="AN118" s="386"/>
      <c r="AO118" s="386"/>
      <c r="AP118" s="386"/>
      <c r="AQ118" s="386"/>
      <c r="AR118" s="386"/>
      <c r="AS118" s="386"/>
      <c r="AT118" s="386"/>
      <c r="AU118" s="386"/>
      <c r="AV118" s="386"/>
      <c r="AW118" s="386"/>
      <c r="AX118" s="386"/>
      <c r="AY118" s="386"/>
      <c r="AZ118" s="386"/>
      <c r="BA118" s="386"/>
      <c r="BB118" s="386"/>
      <c r="BC118" s="386"/>
      <c r="BD118" s="386"/>
      <c r="BE118" s="386"/>
      <c r="BF118" s="386"/>
      <c r="BG118" s="386"/>
      <c r="BH118" s="386"/>
      <c r="BI118" s="386"/>
      <c r="BJ118" s="386"/>
      <c r="BK118" s="386"/>
      <c r="BL118" s="386"/>
      <c r="BM118" s="386"/>
      <c r="BN118" s="386"/>
      <c r="BO118" s="386"/>
    </row>
    <row r="119" spans="2:67" s="136" customFormat="1" ht="6" customHeight="1">
      <c r="C119" s="139"/>
      <c r="D119" s="139"/>
      <c r="E119" s="139"/>
      <c r="F119" s="139"/>
      <c r="G119" s="139"/>
      <c r="H119" s="139"/>
      <c r="I119" s="139"/>
      <c r="J119" s="139"/>
      <c r="K119" s="139"/>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139"/>
      <c r="AO119" s="139"/>
      <c r="AP119" s="139"/>
      <c r="AQ119" s="139"/>
      <c r="AR119" s="139"/>
      <c r="AS119" s="139"/>
      <c r="AT119" s="139"/>
      <c r="AU119" s="139"/>
      <c r="AV119" s="139"/>
      <c r="AW119" s="139"/>
      <c r="AX119" s="139"/>
      <c r="AY119" s="139"/>
      <c r="AZ119" s="139"/>
      <c r="BA119" s="139"/>
      <c r="BB119" s="139"/>
      <c r="BC119" s="139"/>
      <c r="BD119" s="139"/>
      <c r="BE119" s="139"/>
      <c r="BF119" s="139"/>
      <c r="BG119" s="139"/>
      <c r="BH119" s="139"/>
      <c r="BI119" s="139"/>
      <c r="BJ119" s="139"/>
      <c r="BK119" s="139"/>
      <c r="BL119" s="139"/>
      <c r="BM119" s="139"/>
      <c r="BN119" s="139"/>
      <c r="BO119" s="139"/>
    </row>
    <row r="120" spans="2:67" s="136" customFormat="1" ht="9" customHeight="1">
      <c r="B120" s="135" t="s">
        <v>72</v>
      </c>
    </row>
    <row r="121" spans="2:67" s="136" customFormat="1" ht="10.5" customHeight="1">
      <c r="B121" s="135"/>
      <c r="N121" s="1397" t="s">
        <v>73</v>
      </c>
      <c r="O121" s="1397"/>
      <c r="P121" s="1397"/>
      <c r="Q121" s="1397"/>
      <c r="R121" s="1397"/>
      <c r="S121" s="1397"/>
      <c r="T121" s="1397"/>
      <c r="U121" s="1397"/>
      <c r="V121" s="1397"/>
      <c r="AR121" s="358"/>
      <c r="AS121" s="358"/>
      <c r="AT121" s="358"/>
      <c r="AU121" s="358"/>
      <c r="AV121" s="358"/>
      <c r="AW121" s="358"/>
      <c r="AX121" s="1485" t="s">
        <v>303</v>
      </c>
      <c r="AY121" s="1486"/>
      <c r="AZ121" s="1486"/>
      <c r="BA121" s="1486"/>
      <c r="BB121" s="1486"/>
      <c r="BC121" s="1486"/>
      <c r="BD121" s="1486"/>
      <c r="BE121" s="1487"/>
      <c r="BF121" s="438"/>
      <c r="BG121" s="438"/>
      <c r="BH121" s="438"/>
      <c r="BI121" s="438"/>
      <c r="BJ121" s="438"/>
      <c r="BK121" s="438"/>
      <c r="BL121" s="438"/>
      <c r="BM121" s="438"/>
      <c r="BN121" s="438"/>
      <c r="BO121" s="438"/>
    </row>
    <row r="122" spans="2:67" s="1" customFormat="1" ht="20.25" customHeight="1">
      <c r="C122" s="1400"/>
      <c r="D122" s="1400"/>
      <c r="E122" s="1400"/>
      <c r="F122" s="1374"/>
      <c r="G122" s="1374"/>
      <c r="H122" s="1374"/>
      <c r="I122" s="1413" t="s">
        <v>74</v>
      </c>
      <c r="J122" s="1413"/>
      <c r="K122" s="1413"/>
      <c r="L122" s="1413"/>
      <c r="M122" s="1413"/>
      <c r="N122" s="1413"/>
      <c r="O122" s="1413"/>
      <c r="P122" s="1413"/>
      <c r="Q122" s="1413"/>
      <c r="R122" s="1413"/>
      <c r="S122" s="1413"/>
      <c r="T122" s="1413"/>
      <c r="U122" s="1413"/>
      <c r="V122" s="1413"/>
      <c r="W122" s="1413"/>
      <c r="X122" s="1413"/>
      <c r="Y122" s="1413"/>
      <c r="Z122" s="1413"/>
      <c r="AA122" s="1413"/>
      <c r="AB122" s="1413"/>
      <c r="AC122" s="1413"/>
      <c r="AD122" s="1413"/>
      <c r="AE122" s="1413"/>
      <c r="AF122" s="1413"/>
      <c r="AG122" s="1413"/>
      <c r="AH122" s="1413"/>
      <c r="AI122" s="1413"/>
      <c r="AR122" s="358"/>
      <c r="AS122" s="358"/>
      <c r="AT122" s="358"/>
      <c r="AU122" s="358"/>
      <c r="AV122" s="358"/>
      <c r="AW122" s="358"/>
      <c r="AX122" s="1488"/>
      <c r="AY122" s="1489"/>
      <c r="AZ122" s="1489"/>
      <c r="BA122" s="1489"/>
      <c r="BB122" s="1489"/>
      <c r="BC122" s="1489"/>
      <c r="BD122" s="1489"/>
      <c r="BE122" s="1490"/>
      <c r="BF122" s="438"/>
      <c r="BG122" s="438"/>
      <c r="BH122" s="438"/>
      <c r="BI122" s="438"/>
      <c r="BJ122" s="438"/>
      <c r="BK122" s="438"/>
      <c r="BL122" s="438"/>
      <c r="BM122" s="438"/>
      <c r="BN122" s="438"/>
      <c r="BO122" s="438"/>
    </row>
    <row r="123" spans="2:67" s="1" customFormat="1" ht="6" customHeight="1">
      <c r="C123" s="1401"/>
      <c r="D123" s="1401"/>
      <c r="E123" s="1401"/>
      <c r="F123" s="1375"/>
      <c r="G123" s="1375"/>
      <c r="H123" s="1375"/>
      <c r="I123" s="1414"/>
      <c r="J123" s="1414"/>
      <c r="K123" s="1414"/>
      <c r="L123" s="1414"/>
      <c r="M123" s="1414"/>
      <c r="N123" s="1414"/>
      <c r="O123" s="1414"/>
      <c r="P123" s="1414"/>
      <c r="Q123" s="1414"/>
      <c r="R123" s="1414"/>
      <c r="S123" s="1414"/>
      <c r="T123" s="1414"/>
      <c r="U123" s="1414"/>
      <c r="V123" s="1414"/>
      <c r="W123" s="1414"/>
      <c r="X123" s="1414"/>
      <c r="Y123" s="1414"/>
      <c r="Z123" s="1414"/>
      <c r="AA123" s="1414"/>
      <c r="AB123" s="1414"/>
      <c r="AC123" s="1414"/>
      <c r="AD123" s="1414"/>
      <c r="AE123" s="1414"/>
      <c r="AF123" s="1414"/>
      <c r="AG123" s="1414"/>
      <c r="AH123" s="1414"/>
      <c r="AI123" s="1414"/>
      <c r="AR123" s="358"/>
      <c r="AS123" s="358"/>
      <c r="AT123" s="358"/>
      <c r="AU123" s="358"/>
      <c r="AV123" s="358"/>
      <c r="AW123" s="358"/>
      <c r="AX123" s="358"/>
      <c r="AY123" s="358"/>
      <c r="AZ123" s="358"/>
      <c r="BA123" s="358"/>
      <c r="BB123" s="358"/>
      <c r="BC123" s="4"/>
      <c r="BD123" s="353"/>
      <c r="BE123" s="353"/>
      <c r="BF123" s="353"/>
      <c r="BG123" s="353"/>
      <c r="BH123" s="353"/>
      <c r="BI123" s="353"/>
      <c r="BJ123" s="353"/>
      <c r="BK123" s="353"/>
      <c r="BL123" s="353"/>
      <c r="BM123" s="353"/>
      <c r="BN123" s="353"/>
      <c r="BO123" s="353"/>
    </row>
    <row r="124" spans="2:67" s="136" customFormat="1" ht="6" customHeight="1"/>
    <row r="125" spans="2:67" s="1" customFormat="1" ht="6" customHeight="1">
      <c r="B125" s="1405" t="s">
        <v>2</v>
      </c>
      <c r="C125" s="497"/>
      <c r="D125" s="497"/>
      <c r="E125" s="497"/>
      <c r="F125" s="497"/>
      <c r="G125" s="497"/>
      <c r="H125" s="497"/>
      <c r="I125" s="497"/>
      <c r="J125" s="497"/>
      <c r="K125" s="497"/>
      <c r="L125" s="1406"/>
      <c r="M125" s="1402" t="s">
        <v>75</v>
      </c>
      <c r="N125" s="1403"/>
      <c r="O125" s="1403"/>
      <c r="P125" s="1404"/>
      <c r="Q125" s="1402" t="s">
        <v>3</v>
      </c>
      <c r="R125" s="1404"/>
      <c r="S125" s="1402" t="s">
        <v>76</v>
      </c>
      <c r="T125" s="1403"/>
      <c r="U125" s="1403"/>
      <c r="V125" s="1404"/>
      <c r="W125" s="1402" t="s">
        <v>77</v>
      </c>
      <c r="X125" s="1403"/>
      <c r="Y125" s="1403"/>
      <c r="Z125" s="1403"/>
      <c r="AA125" s="1403"/>
      <c r="AB125" s="1403"/>
      <c r="AC125" s="1403"/>
      <c r="AD125" s="1403"/>
      <c r="AE125" s="1403"/>
      <c r="AF125" s="1403"/>
      <c r="AG125" s="1403"/>
      <c r="AH125" s="1404"/>
      <c r="AI125" s="1402" t="s">
        <v>78</v>
      </c>
      <c r="AJ125" s="1403"/>
      <c r="AK125" s="1403"/>
      <c r="AL125" s="1403"/>
      <c r="AM125" s="1403"/>
      <c r="AN125" s="696"/>
      <c r="AR125" s="1437" t="s">
        <v>79</v>
      </c>
      <c r="AS125" s="1419"/>
      <c r="AT125" s="1419"/>
      <c r="AU125" s="1419"/>
      <c r="AV125" s="1419"/>
      <c r="AW125" s="1419"/>
      <c r="AX125" s="1419"/>
      <c r="AY125" s="1419"/>
      <c r="AZ125" s="1419"/>
      <c r="BA125" s="1423">
        <f ca="1">BA11</f>
        <v>10</v>
      </c>
      <c r="BB125" s="1423"/>
      <c r="BC125" s="1419" t="s">
        <v>80</v>
      </c>
      <c r="BD125" s="1419"/>
      <c r="BE125" s="1420"/>
      <c r="BF125" s="439"/>
      <c r="BG125" s="439"/>
      <c r="BH125" s="439"/>
      <c r="BI125" s="439"/>
      <c r="BJ125" s="439"/>
      <c r="BK125" s="439"/>
      <c r="BL125" s="439"/>
      <c r="BM125" s="439"/>
      <c r="BN125" s="439"/>
      <c r="BO125" s="439"/>
    </row>
    <row r="126" spans="2:67" s="1" customFormat="1" ht="6" customHeight="1">
      <c r="B126" s="1380"/>
      <c r="C126" s="700"/>
      <c r="D126" s="700"/>
      <c r="E126" s="700"/>
      <c r="F126" s="700"/>
      <c r="G126" s="700"/>
      <c r="H126" s="700"/>
      <c r="I126" s="700"/>
      <c r="J126" s="700"/>
      <c r="K126" s="700"/>
      <c r="L126" s="622"/>
      <c r="M126" s="1409" t="str">
        <f>M12</f>
        <v>2</v>
      </c>
      <c r="N126" s="1410"/>
      <c r="O126" s="1393" t="str">
        <f>O12</f>
        <v>5</v>
      </c>
      <c r="P126" s="1394"/>
      <c r="Q126" s="1393" t="str">
        <f>Q12</f>
        <v>1</v>
      </c>
      <c r="R126" s="1394"/>
      <c r="S126" s="1393" t="str">
        <f>S12</f>
        <v>0</v>
      </c>
      <c r="T126" s="1394"/>
      <c r="U126" s="1393" t="str">
        <f>U12</f>
        <v>4</v>
      </c>
      <c r="V126" s="1394"/>
      <c r="W126" s="1393" t="str">
        <f>W12</f>
        <v>9</v>
      </c>
      <c r="X126" s="1394"/>
      <c r="Y126" s="1393" t="str">
        <f>Y12</f>
        <v>3</v>
      </c>
      <c r="Z126" s="1394"/>
      <c r="AA126" s="1393" t="str">
        <f>AA12</f>
        <v>7</v>
      </c>
      <c r="AB126" s="1394"/>
      <c r="AC126" s="1393" t="str">
        <f>AC12</f>
        <v>0</v>
      </c>
      <c r="AD126" s="1394"/>
      <c r="AE126" s="1393" t="str">
        <f>AE12</f>
        <v>2</v>
      </c>
      <c r="AF126" s="1394"/>
      <c r="AG126" s="1393" t="str">
        <f>AG12</f>
        <v>5</v>
      </c>
      <c r="AH126" s="1394"/>
      <c r="AI126" s="1393">
        <f>AI12</f>
        <v>0</v>
      </c>
      <c r="AJ126" s="1394"/>
      <c r="AK126" s="1393">
        <f>AK12</f>
        <v>0</v>
      </c>
      <c r="AL126" s="1394"/>
      <c r="AM126" s="1393">
        <f>AM12</f>
        <v>0</v>
      </c>
      <c r="AN126" s="1441"/>
      <c r="AR126" s="1438"/>
      <c r="AS126" s="1421"/>
      <c r="AT126" s="1421"/>
      <c r="AU126" s="1421"/>
      <c r="AV126" s="1421"/>
      <c r="AW126" s="1421"/>
      <c r="AX126" s="1421"/>
      <c r="AY126" s="1421"/>
      <c r="AZ126" s="1421"/>
      <c r="BA126" s="1424"/>
      <c r="BB126" s="1424"/>
      <c r="BC126" s="1421"/>
      <c r="BD126" s="1421"/>
      <c r="BE126" s="1422"/>
      <c r="BF126" s="439"/>
      <c r="BG126" s="439"/>
      <c r="BH126" s="439"/>
      <c r="BI126" s="439"/>
      <c r="BJ126" s="439"/>
      <c r="BK126" s="439"/>
      <c r="BL126" s="439"/>
      <c r="BM126" s="439"/>
      <c r="BN126" s="439"/>
      <c r="BO126" s="439"/>
    </row>
    <row r="127" spans="2:67" s="1" customFormat="1" ht="18" customHeight="1">
      <c r="B127" s="1407"/>
      <c r="C127" s="522"/>
      <c r="D127" s="522"/>
      <c r="E127" s="522"/>
      <c r="F127" s="522"/>
      <c r="G127" s="522"/>
      <c r="H127" s="522"/>
      <c r="I127" s="522"/>
      <c r="J127" s="522"/>
      <c r="K127" s="522"/>
      <c r="L127" s="1408"/>
      <c r="M127" s="1411"/>
      <c r="N127" s="1412"/>
      <c r="O127" s="1395"/>
      <c r="P127" s="1396"/>
      <c r="Q127" s="1395"/>
      <c r="R127" s="1396"/>
      <c r="S127" s="1395"/>
      <c r="T127" s="1396"/>
      <c r="U127" s="1395"/>
      <c r="V127" s="1396"/>
      <c r="W127" s="1395"/>
      <c r="X127" s="1396"/>
      <c r="Y127" s="1395"/>
      <c r="Z127" s="1396"/>
      <c r="AA127" s="1395"/>
      <c r="AB127" s="1396"/>
      <c r="AC127" s="1395"/>
      <c r="AD127" s="1396"/>
      <c r="AE127" s="1395"/>
      <c r="AF127" s="1396"/>
      <c r="AG127" s="1395"/>
      <c r="AH127" s="1396"/>
      <c r="AI127" s="1395"/>
      <c r="AJ127" s="1396"/>
      <c r="AK127" s="1395"/>
      <c r="AL127" s="1396"/>
      <c r="AM127" s="1395"/>
      <c r="AN127" s="1442"/>
    </row>
    <row r="128" spans="2:67" s="2" customFormat="1" ht="18.75" customHeight="1">
      <c r="B128" s="1398" t="s">
        <v>81</v>
      </c>
      <c r="C128" s="1287"/>
      <c r="D128" s="1253" t="s">
        <v>82</v>
      </c>
      <c r="E128" s="1254"/>
      <c r="F128" s="1254"/>
      <c r="G128" s="1254"/>
      <c r="H128" s="1254"/>
      <c r="I128" s="1254"/>
      <c r="J128" s="1254"/>
      <c r="K128" s="1254"/>
      <c r="L128" s="1255"/>
      <c r="M128" s="1253" t="s">
        <v>83</v>
      </c>
      <c r="N128" s="1254"/>
      <c r="O128" s="1254"/>
      <c r="P128" s="1254"/>
      <c r="Q128" s="1254"/>
      <c r="R128" s="1254"/>
      <c r="S128" s="1255"/>
      <c r="T128" s="1253" t="s">
        <v>84</v>
      </c>
      <c r="U128" s="1254"/>
      <c r="V128" s="1254"/>
      <c r="W128" s="1254"/>
      <c r="X128" s="1254"/>
      <c r="Y128" s="1254"/>
      <c r="Z128" s="1254"/>
      <c r="AA128" s="1254"/>
      <c r="AB128" s="1254"/>
      <c r="AC128" s="1255"/>
      <c r="AD128" s="1286" t="s">
        <v>85</v>
      </c>
      <c r="AE128" s="1287"/>
      <c r="AF128" s="1253" t="s">
        <v>19</v>
      </c>
      <c r="AG128" s="1254"/>
      <c r="AH128" s="1254"/>
      <c r="AI128" s="1254"/>
      <c r="AJ128" s="1254"/>
      <c r="AK128" s="1254"/>
      <c r="AL128" s="1254"/>
      <c r="AM128" s="1254"/>
      <c r="AN128" s="1254"/>
      <c r="AO128" s="1255"/>
      <c r="AP128" s="1371" t="s">
        <v>86</v>
      </c>
      <c r="AQ128" s="1372"/>
      <c r="AR128" s="1372"/>
      <c r="AS128" s="1372"/>
      <c r="AT128" s="1372"/>
      <c r="AU128" s="1373"/>
      <c r="AV128" s="1254" t="s">
        <v>87</v>
      </c>
      <c r="AW128" s="1254"/>
      <c r="AX128" s="1254"/>
      <c r="AY128" s="1254"/>
      <c r="AZ128" s="1254"/>
      <c r="BA128" s="1254"/>
      <c r="BB128" s="1254"/>
      <c r="BC128" s="1254"/>
      <c r="BD128" s="1254"/>
      <c r="BE128" s="1431"/>
      <c r="BF128" s="451" t="s">
        <v>341</v>
      </c>
      <c r="BG128" s="452"/>
      <c r="BH128" s="452"/>
      <c r="BI128" s="452"/>
      <c r="BJ128" s="452"/>
      <c r="BK128" s="452"/>
      <c r="BL128" s="452"/>
      <c r="BM128" s="452"/>
      <c r="BN128" s="453"/>
      <c r="BO128" s="440"/>
    </row>
    <row r="129" spans="2:67" s="2" customFormat="1" ht="12" customHeight="1">
      <c r="B129" s="1399"/>
      <c r="C129" s="1289"/>
      <c r="D129" s="1256"/>
      <c r="E129" s="1257"/>
      <c r="F129" s="1257"/>
      <c r="G129" s="1257"/>
      <c r="H129" s="1257"/>
      <c r="I129" s="1257"/>
      <c r="J129" s="1257"/>
      <c r="K129" s="1257"/>
      <c r="L129" s="1258"/>
      <c r="M129" s="1256"/>
      <c r="N129" s="1257"/>
      <c r="O129" s="1257"/>
      <c r="P129" s="1257"/>
      <c r="Q129" s="1257"/>
      <c r="R129" s="1257"/>
      <c r="S129" s="1258"/>
      <c r="T129" s="1256"/>
      <c r="U129" s="1257"/>
      <c r="V129" s="1257"/>
      <c r="W129" s="1257"/>
      <c r="X129" s="1257"/>
      <c r="Y129" s="1257"/>
      <c r="Z129" s="1257"/>
      <c r="AA129" s="1257"/>
      <c r="AB129" s="1257"/>
      <c r="AC129" s="1258"/>
      <c r="AD129" s="1288"/>
      <c r="AE129" s="1289"/>
      <c r="AF129" s="1256"/>
      <c r="AG129" s="1257"/>
      <c r="AH129" s="1257"/>
      <c r="AI129" s="1257"/>
      <c r="AJ129" s="1257"/>
      <c r="AK129" s="1257"/>
      <c r="AL129" s="1257"/>
      <c r="AM129" s="1257"/>
      <c r="AN129" s="1257"/>
      <c r="AO129" s="1258"/>
      <c r="AP129" s="1425" t="s">
        <v>88</v>
      </c>
      <c r="AQ129" s="1426"/>
      <c r="AR129" s="1428"/>
      <c r="AS129" s="1425" t="s">
        <v>89</v>
      </c>
      <c r="AT129" s="1426"/>
      <c r="AU129" s="1427"/>
      <c r="AV129" s="1257"/>
      <c r="AW129" s="1257"/>
      <c r="AX129" s="1257"/>
      <c r="AY129" s="1257"/>
      <c r="AZ129" s="1257"/>
      <c r="BA129" s="1257"/>
      <c r="BB129" s="1257"/>
      <c r="BC129" s="1257"/>
      <c r="BD129" s="1257"/>
      <c r="BE129" s="1432"/>
      <c r="BF129" s="454" t="s">
        <v>335</v>
      </c>
      <c r="BG129" s="440"/>
      <c r="BH129" s="956">
        <f>BH15</f>
        <v>0</v>
      </c>
      <c r="BI129" s="957"/>
      <c r="BJ129" s="958"/>
      <c r="BK129" s="470" t="s">
        <v>340</v>
      </c>
      <c r="BL129" s="440"/>
      <c r="BM129" s="440"/>
      <c r="BN129" s="455"/>
      <c r="BO129" s="440"/>
    </row>
    <row r="130" spans="2:67" s="136" customFormat="1" ht="6" customHeight="1">
      <c r="B130" s="1379">
        <v>31</v>
      </c>
      <c r="C130" s="689"/>
      <c r="D130" s="1382" t="s">
        <v>111</v>
      </c>
      <c r="E130" s="1383"/>
      <c r="F130" s="1383"/>
      <c r="G130" s="1383"/>
      <c r="H130" s="1383"/>
      <c r="I130" s="1383"/>
      <c r="J130" s="1383"/>
      <c r="K130" s="1383"/>
      <c r="L130" s="1384"/>
      <c r="M130" s="1247" t="str">
        <f>M16</f>
        <v>平成27年3月31日
以前のもの</v>
      </c>
      <c r="N130" s="1248"/>
      <c r="O130" s="1248"/>
      <c r="P130" s="1248"/>
      <c r="Q130" s="1248"/>
      <c r="R130" s="1248"/>
      <c r="S130" s="1249"/>
      <c r="T130" s="1245">
        <f>T16</f>
        <v>0</v>
      </c>
      <c r="U130" s="1246"/>
      <c r="V130" s="1246"/>
      <c r="W130" s="1246"/>
      <c r="X130" s="1246"/>
      <c r="Y130" s="1246"/>
      <c r="Z130" s="1246"/>
      <c r="AA130" s="1246"/>
      <c r="AB130" s="1246"/>
      <c r="AC130" s="1358" t="s">
        <v>8</v>
      </c>
      <c r="AD130" s="1210">
        <v>18</v>
      </c>
      <c r="AE130" s="1215"/>
      <c r="AF130" s="1391"/>
      <c r="AG130" s="1242">
        <f>AG16</f>
        <v>0</v>
      </c>
      <c r="AH130" s="1242"/>
      <c r="AI130" s="1242"/>
      <c r="AJ130" s="1242"/>
      <c r="AK130" s="1242"/>
      <c r="AL130" s="1242"/>
      <c r="AM130" s="1242"/>
      <c r="AN130" s="1357" t="s">
        <v>90</v>
      </c>
      <c r="AO130" s="1358"/>
      <c r="AP130" s="1368" t="s">
        <v>91</v>
      </c>
      <c r="AQ130" s="1369"/>
      <c r="AR130" s="1370"/>
      <c r="AS130" s="1368" t="s">
        <v>91</v>
      </c>
      <c r="AT130" s="1369"/>
      <c r="AU130" s="1370"/>
      <c r="AV130" s="1241">
        <f>AV16</f>
        <v>0</v>
      </c>
      <c r="AW130" s="1242"/>
      <c r="AX130" s="1242"/>
      <c r="AY130" s="1242"/>
      <c r="AZ130" s="1242"/>
      <c r="BA130" s="1242"/>
      <c r="BB130" s="1242"/>
      <c r="BC130" s="1242"/>
      <c r="BD130" s="1242"/>
      <c r="BE130" s="1274" t="s">
        <v>8</v>
      </c>
      <c r="BF130" s="456"/>
      <c r="BG130" s="457"/>
      <c r="BH130" s="457"/>
      <c r="BI130" s="457"/>
      <c r="BJ130" s="457"/>
      <c r="BK130" s="457"/>
      <c r="BL130" s="457"/>
      <c r="BM130" s="457"/>
      <c r="BN130" s="458"/>
      <c r="BO130" s="441"/>
    </row>
    <row r="131" spans="2:67" s="136" customFormat="1" ht="6" customHeight="1">
      <c r="B131" s="1380"/>
      <c r="C131" s="622"/>
      <c r="D131" s="1385"/>
      <c r="E131" s="1386"/>
      <c r="F131" s="1386"/>
      <c r="G131" s="1386"/>
      <c r="H131" s="1386"/>
      <c r="I131" s="1386"/>
      <c r="J131" s="1386"/>
      <c r="K131" s="1386"/>
      <c r="L131" s="1387"/>
      <c r="M131" s="1250"/>
      <c r="N131" s="1251"/>
      <c r="O131" s="1251"/>
      <c r="P131" s="1251"/>
      <c r="Q131" s="1251"/>
      <c r="R131" s="1251"/>
      <c r="S131" s="1252"/>
      <c r="T131" s="1278">
        <f t="shared" ref="T131:T185" si="0">T17</f>
        <v>0</v>
      </c>
      <c r="U131" s="1279"/>
      <c r="V131" s="1279"/>
      <c r="W131" s="1279"/>
      <c r="X131" s="1279"/>
      <c r="Y131" s="1279"/>
      <c r="Z131" s="1279"/>
      <c r="AA131" s="1279"/>
      <c r="AB131" s="1279"/>
      <c r="AC131" s="1360"/>
      <c r="AD131" s="1217"/>
      <c r="AE131" s="1219"/>
      <c r="AF131" s="1392"/>
      <c r="AG131" s="1244"/>
      <c r="AH131" s="1244"/>
      <c r="AI131" s="1244"/>
      <c r="AJ131" s="1244"/>
      <c r="AK131" s="1244"/>
      <c r="AL131" s="1244"/>
      <c r="AM131" s="1244"/>
      <c r="AN131" s="1359"/>
      <c r="AO131" s="1360"/>
      <c r="AP131" s="1361">
        <v>89</v>
      </c>
      <c r="AQ131" s="1362"/>
      <c r="AR131" s="1363"/>
      <c r="AS131" s="1238" t="str">
        <f>AS17</f>
        <v/>
      </c>
      <c r="AT131" s="1239"/>
      <c r="AU131" s="1240"/>
      <c r="AV131" s="1243"/>
      <c r="AW131" s="1244"/>
      <c r="AX131" s="1244"/>
      <c r="AY131" s="1244"/>
      <c r="AZ131" s="1244"/>
      <c r="BA131" s="1244"/>
      <c r="BB131" s="1244"/>
      <c r="BC131" s="1244"/>
      <c r="BD131" s="1244"/>
      <c r="BE131" s="1364"/>
      <c r="BF131" s="1140" t="s">
        <v>336</v>
      </c>
      <c r="BG131" s="1141"/>
      <c r="BH131" s="1141"/>
      <c r="BI131" s="1141"/>
      <c r="BJ131" s="1141"/>
      <c r="BK131" s="1141"/>
      <c r="BL131" s="1141"/>
      <c r="BM131" s="1141"/>
      <c r="BN131" s="1142"/>
      <c r="BO131" s="441"/>
    </row>
    <row r="132" spans="2:67" s="136" customFormat="1" ht="6" customHeight="1">
      <c r="B132" s="1380"/>
      <c r="C132" s="622"/>
      <c r="D132" s="1385"/>
      <c r="E132" s="1386"/>
      <c r="F132" s="1386"/>
      <c r="G132" s="1386"/>
      <c r="H132" s="1386"/>
      <c r="I132" s="1386"/>
      <c r="J132" s="1386"/>
      <c r="K132" s="1386"/>
      <c r="L132" s="1387"/>
      <c r="M132" s="1222" t="str">
        <f>M18</f>
        <v>平成30年3月31日
以前のもの</v>
      </c>
      <c r="N132" s="1223"/>
      <c r="O132" s="1223"/>
      <c r="P132" s="1223"/>
      <c r="Q132" s="1223"/>
      <c r="R132" s="1223"/>
      <c r="S132" s="1224"/>
      <c r="T132" s="1245">
        <f t="shared" si="0"/>
        <v>0</v>
      </c>
      <c r="U132" s="1246"/>
      <c r="V132" s="1246"/>
      <c r="W132" s="1246"/>
      <c r="X132" s="1246"/>
      <c r="Y132" s="1246"/>
      <c r="Z132" s="1246"/>
      <c r="AA132" s="1246"/>
      <c r="AB132" s="1246"/>
      <c r="AC132" s="146"/>
      <c r="AD132" s="1210">
        <v>19</v>
      </c>
      <c r="AE132" s="1215"/>
      <c r="AF132" s="1228"/>
      <c r="AG132" s="1242">
        <f>AG18</f>
        <v>0</v>
      </c>
      <c r="AH132" s="1242"/>
      <c r="AI132" s="1242"/>
      <c r="AJ132" s="1242"/>
      <c r="AK132" s="1242"/>
      <c r="AL132" s="1242"/>
      <c r="AM132" s="1242"/>
      <c r="AN132" s="147"/>
      <c r="AO132" s="146"/>
      <c r="AP132" s="668">
        <v>79</v>
      </c>
      <c r="AQ132" s="1365"/>
      <c r="AR132" s="689"/>
      <c r="AS132" s="1235" t="str">
        <f>AS18</f>
        <v/>
      </c>
      <c r="AT132" s="1236"/>
      <c r="AU132" s="1237"/>
      <c r="AV132" s="1241">
        <f>AV18</f>
        <v>0</v>
      </c>
      <c r="AW132" s="1242"/>
      <c r="AX132" s="1242"/>
      <c r="AY132" s="1242"/>
      <c r="AZ132" s="1242"/>
      <c r="BA132" s="1242"/>
      <c r="BB132" s="1242"/>
      <c r="BC132" s="1242"/>
      <c r="BD132" s="1242"/>
      <c r="BE132" s="1355"/>
      <c r="BF132" s="1143"/>
      <c r="BG132" s="1144"/>
      <c r="BH132" s="1144"/>
      <c r="BI132" s="1144"/>
      <c r="BJ132" s="1144"/>
      <c r="BK132" s="1144"/>
      <c r="BL132" s="1144"/>
      <c r="BM132" s="1144"/>
      <c r="BN132" s="1145"/>
      <c r="BO132" s="437"/>
    </row>
    <row r="133" spans="2:67" s="136" customFormat="1" ht="6" customHeight="1">
      <c r="B133" s="1380"/>
      <c r="C133" s="622"/>
      <c r="D133" s="1385"/>
      <c r="E133" s="1386"/>
      <c r="F133" s="1386"/>
      <c r="G133" s="1386"/>
      <c r="H133" s="1386"/>
      <c r="I133" s="1386"/>
      <c r="J133" s="1386"/>
      <c r="K133" s="1386"/>
      <c r="L133" s="1387"/>
      <c r="M133" s="1225"/>
      <c r="N133" s="1226"/>
      <c r="O133" s="1226"/>
      <c r="P133" s="1226"/>
      <c r="Q133" s="1226"/>
      <c r="R133" s="1226"/>
      <c r="S133" s="1227"/>
      <c r="T133" s="1278">
        <f t="shared" si="0"/>
        <v>0</v>
      </c>
      <c r="U133" s="1279"/>
      <c r="V133" s="1279"/>
      <c r="W133" s="1279"/>
      <c r="X133" s="1279"/>
      <c r="Y133" s="1279"/>
      <c r="Z133" s="1279"/>
      <c r="AA133" s="1279"/>
      <c r="AB133" s="1279"/>
      <c r="AC133" s="137"/>
      <c r="AD133" s="1353"/>
      <c r="AE133" s="1354"/>
      <c r="AF133" s="1229"/>
      <c r="AG133" s="1244"/>
      <c r="AH133" s="1244"/>
      <c r="AI133" s="1244"/>
      <c r="AJ133" s="1244"/>
      <c r="AK133" s="1244"/>
      <c r="AL133" s="1244"/>
      <c r="AM133" s="1244"/>
      <c r="AN133" s="1366"/>
      <c r="AO133" s="1367"/>
      <c r="AP133" s="1361"/>
      <c r="AQ133" s="1362"/>
      <c r="AR133" s="1363"/>
      <c r="AS133" s="1238"/>
      <c r="AT133" s="1239"/>
      <c r="AU133" s="1240"/>
      <c r="AV133" s="1243"/>
      <c r="AW133" s="1244"/>
      <c r="AX133" s="1244"/>
      <c r="AY133" s="1244"/>
      <c r="AZ133" s="1244"/>
      <c r="BA133" s="1244"/>
      <c r="BB133" s="1244"/>
      <c r="BC133" s="1244"/>
      <c r="BD133" s="1244"/>
      <c r="BE133" s="1356"/>
      <c r="BF133" s="1181">
        <f>BF19</f>
        <v>0</v>
      </c>
      <c r="BG133" s="1182"/>
      <c r="BH133" s="1182"/>
      <c r="BI133" s="1182"/>
      <c r="BJ133" s="1182"/>
      <c r="BK133" s="1182"/>
      <c r="BL133" s="1182"/>
      <c r="BM133" s="1182"/>
      <c r="BN133" s="1183"/>
      <c r="BO133" s="437"/>
    </row>
    <row r="134" spans="2:67" s="136" customFormat="1" ht="6" customHeight="1">
      <c r="B134" s="1380"/>
      <c r="C134" s="622"/>
      <c r="D134" s="1385"/>
      <c r="E134" s="1386"/>
      <c r="F134" s="1386"/>
      <c r="G134" s="1386"/>
      <c r="H134" s="1386"/>
      <c r="I134" s="1386"/>
      <c r="J134" s="1386"/>
      <c r="K134" s="1386"/>
      <c r="L134" s="1387"/>
      <c r="M134" s="1222" t="str">
        <f>M20</f>
        <v>平成30年4月1日
以降のもの</v>
      </c>
      <c r="N134" s="1223"/>
      <c r="O134" s="1223"/>
      <c r="P134" s="1223"/>
      <c r="Q134" s="1223"/>
      <c r="R134" s="1223"/>
      <c r="S134" s="1224"/>
      <c r="T134" s="1245">
        <f t="shared" si="0"/>
        <v>0</v>
      </c>
      <c r="U134" s="1246"/>
      <c r="V134" s="1246"/>
      <c r="W134" s="1246"/>
      <c r="X134" s="1246"/>
      <c r="Y134" s="1246"/>
      <c r="Z134" s="1246"/>
      <c r="AA134" s="1246"/>
      <c r="AB134" s="1246"/>
      <c r="AC134" s="139"/>
      <c r="AD134" s="368"/>
      <c r="AE134" s="376"/>
      <c r="AF134" s="1228"/>
      <c r="AG134" s="1242">
        <f>AG20</f>
        <v>0</v>
      </c>
      <c r="AH134" s="1242"/>
      <c r="AI134" s="1242"/>
      <c r="AJ134" s="1242"/>
      <c r="AK134" s="1242"/>
      <c r="AL134" s="1242"/>
      <c r="AM134" s="1242"/>
      <c r="AN134" s="149"/>
      <c r="AO134" s="149"/>
      <c r="AP134" s="668"/>
      <c r="AQ134" s="1365"/>
      <c r="AR134" s="689"/>
      <c r="AS134" s="1235" t="str">
        <f>AS20</f>
        <v/>
      </c>
      <c r="AT134" s="1236"/>
      <c r="AU134" s="1237"/>
      <c r="AV134" s="1241">
        <f>AV20</f>
        <v>0</v>
      </c>
      <c r="AW134" s="1242"/>
      <c r="AX134" s="1242"/>
      <c r="AY134" s="1242"/>
      <c r="AZ134" s="1242"/>
      <c r="BA134" s="1242"/>
      <c r="BB134" s="1242"/>
      <c r="BC134" s="1242"/>
      <c r="BD134" s="1242"/>
      <c r="BE134" s="385"/>
      <c r="BF134" s="1184"/>
      <c r="BG134" s="1185"/>
      <c r="BH134" s="1185"/>
      <c r="BI134" s="1185"/>
      <c r="BJ134" s="1185"/>
      <c r="BK134" s="1185"/>
      <c r="BL134" s="1185"/>
      <c r="BM134" s="1185"/>
      <c r="BN134" s="1186"/>
      <c r="BO134" s="437"/>
    </row>
    <row r="135" spans="2:67" s="136" customFormat="1" ht="6" customHeight="1">
      <c r="B135" s="1381"/>
      <c r="C135" s="1363"/>
      <c r="D135" s="1388"/>
      <c r="E135" s="1389"/>
      <c r="F135" s="1389"/>
      <c r="G135" s="1389"/>
      <c r="H135" s="1389"/>
      <c r="I135" s="1389"/>
      <c r="J135" s="1389"/>
      <c r="K135" s="1389"/>
      <c r="L135" s="1390"/>
      <c r="M135" s="1225"/>
      <c r="N135" s="1226"/>
      <c r="O135" s="1226"/>
      <c r="P135" s="1226"/>
      <c r="Q135" s="1226"/>
      <c r="R135" s="1226"/>
      <c r="S135" s="1227"/>
      <c r="T135" s="1278">
        <f t="shared" si="0"/>
        <v>0</v>
      </c>
      <c r="U135" s="1279"/>
      <c r="V135" s="1279"/>
      <c r="W135" s="1279"/>
      <c r="X135" s="1279"/>
      <c r="Y135" s="1279"/>
      <c r="Z135" s="1279"/>
      <c r="AA135" s="1279"/>
      <c r="AB135" s="1279"/>
      <c r="AC135" s="148"/>
      <c r="AD135" s="377"/>
      <c r="AE135" s="378"/>
      <c r="AF135" s="1229"/>
      <c r="AG135" s="1244"/>
      <c r="AH135" s="1244"/>
      <c r="AI135" s="1244"/>
      <c r="AJ135" s="1244"/>
      <c r="AK135" s="1244"/>
      <c r="AL135" s="1244"/>
      <c r="AM135" s="1244"/>
      <c r="AN135" s="1366"/>
      <c r="AO135" s="1367"/>
      <c r="AP135" s="1361"/>
      <c r="AQ135" s="1362"/>
      <c r="AR135" s="1363"/>
      <c r="AS135" s="1238"/>
      <c r="AT135" s="1239"/>
      <c r="AU135" s="1240"/>
      <c r="AV135" s="1243"/>
      <c r="AW135" s="1244"/>
      <c r="AX135" s="1244"/>
      <c r="AY135" s="1244"/>
      <c r="AZ135" s="1244"/>
      <c r="BA135" s="1244"/>
      <c r="BB135" s="1244"/>
      <c r="BC135" s="1244"/>
      <c r="BD135" s="1244"/>
      <c r="BE135" s="138"/>
      <c r="BF135" s="1184"/>
      <c r="BG135" s="1185"/>
      <c r="BH135" s="1185"/>
      <c r="BI135" s="1185"/>
      <c r="BJ135" s="1185"/>
      <c r="BK135" s="1185"/>
      <c r="BL135" s="1185"/>
      <c r="BM135" s="1185"/>
      <c r="BN135" s="1186"/>
      <c r="BO135" s="442"/>
    </row>
    <row r="136" spans="2:67" s="136" customFormat="1" ht="6" customHeight="1">
      <c r="B136" s="1230">
        <v>32</v>
      </c>
      <c r="C136" s="1215"/>
      <c r="D136" s="1325" t="s">
        <v>92</v>
      </c>
      <c r="E136" s="1326"/>
      <c r="F136" s="1326"/>
      <c r="G136" s="1326"/>
      <c r="H136" s="1326"/>
      <c r="I136" s="1326"/>
      <c r="J136" s="1326"/>
      <c r="K136" s="1326"/>
      <c r="L136" s="1327"/>
      <c r="M136" s="1247" t="str">
        <f>M22</f>
        <v>平成27年3月31日
以前のもの</v>
      </c>
      <c r="N136" s="1248"/>
      <c r="O136" s="1248"/>
      <c r="P136" s="1248"/>
      <c r="Q136" s="1248"/>
      <c r="R136" s="1248"/>
      <c r="S136" s="1249"/>
      <c r="T136" s="1245">
        <f t="shared" si="0"/>
        <v>0</v>
      </c>
      <c r="U136" s="1246"/>
      <c r="V136" s="1246"/>
      <c r="W136" s="1246"/>
      <c r="X136" s="1246"/>
      <c r="Y136" s="1246"/>
      <c r="Z136" s="1246"/>
      <c r="AA136" s="1246"/>
      <c r="AB136" s="1246"/>
      <c r="AC136" s="1335"/>
      <c r="AD136" s="1210">
        <v>20</v>
      </c>
      <c r="AE136" s="1215"/>
      <c r="AF136" s="1228"/>
      <c r="AG136" s="1242">
        <f>AG22</f>
        <v>0</v>
      </c>
      <c r="AH136" s="1242"/>
      <c r="AI136" s="1242"/>
      <c r="AJ136" s="1242"/>
      <c r="AK136" s="1242"/>
      <c r="AL136" s="1242"/>
      <c r="AM136" s="1242"/>
      <c r="AN136" s="1334"/>
      <c r="AO136" s="1335"/>
      <c r="AP136" s="1210">
        <v>16</v>
      </c>
      <c r="AQ136" s="1214"/>
      <c r="AR136" s="1215"/>
      <c r="AS136" s="1235" t="str">
        <f>AS22</f>
        <v/>
      </c>
      <c r="AT136" s="1236"/>
      <c r="AU136" s="1237"/>
      <c r="AV136" s="1241">
        <f>AV22</f>
        <v>0</v>
      </c>
      <c r="AW136" s="1242"/>
      <c r="AX136" s="1242"/>
      <c r="AY136" s="1242"/>
      <c r="AZ136" s="1242"/>
      <c r="BA136" s="1242"/>
      <c r="BB136" s="1242"/>
      <c r="BC136" s="1242"/>
      <c r="BD136" s="1242"/>
      <c r="BE136" s="1346"/>
      <c r="BF136" s="1187"/>
      <c r="BG136" s="1188"/>
      <c r="BH136" s="1188"/>
      <c r="BI136" s="1188"/>
      <c r="BJ136" s="1188"/>
      <c r="BK136" s="1188"/>
      <c r="BL136" s="1188"/>
      <c r="BM136" s="1188"/>
      <c r="BN136" s="1189"/>
      <c r="BO136" s="443"/>
    </row>
    <row r="137" spans="2:67" s="136" customFormat="1" ht="10.5" customHeight="1">
      <c r="B137" s="1231"/>
      <c r="C137" s="583"/>
      <c r="D137" s="1328"/>
      <c r="E137" s="1329"/>
      <c r="F137" s="1329"/>
      <c r="G137" s="1329"/>
      <c r="H137" s="1329"/>
      <c r="I137" s="1329"/>
      <c r="J137" s="1329"/>
      <c r="K137" s="1329"/>
      <c r="L137" s="1330"/>
      <c r="M137" s="1250"/>
      <c r="N137" s="1251"/>
      <c r="O137" s="1251"/>
      <c r="P137" s="1251"/>
      <c r="Q137" s="1251"/>
      <c r="R137" s="1251"/>
      <c r="S137" s="1252"/>
      <c r="T137" s="1278">
        <f t="shared" si="0"/>
        <v>0</v>
      </c>
      <c r="U137" s="1279"/>
      <c r="V137" s="1279"/>
      <c r="W137" s="1279"/>
      <c r="X137" s="1279"/>
      <c r="Y137" s="1279"/>
      <c r="Z137" s="1279"/>
      <c r="AA137" s="1279"/>
      <c r="AB137" s="1279"/>
      <c r="AC137" s="1337"/>
      <c r="AD137" s="585"/>
      <c r="AE137" s="583"/>
      <c r="AF137" s="1229"/>
      <c r="AG137" s="1244"/>
      <c r="AH137" s="1244"/>
      <c r="AI137" s="1244"/>
      <c r="AJ137" s="1244"/>
      <c r="AK137" s="1244"/>
      <c r="AL137" s="1244"/>
      <c r="AM137" s="1244"/>
      <c r="AN137" s="1336"/>
      <c r="AO137" s="1337"/>
      <c r="AP137" s="1217"/>
      <c r="AQ137" s="1218"/>
      <c r="AR137" s="1219"/>
      <c r="AS137" s="1238"/>
      <c r="AT137" s="1239"/>
      <c r="AU137" s="1240"/>
      <c r="AV137" s="1243"/>
      <c r="AW137" s="1244"/>
      <c r="AX137" s="1244"/>
      <c r="AY137" s="1244"/>
      <c r="AZ137" s="1244"/>
      <c r="BA137" s="1244"/>
      <c r="BB137" s="1244"/>
      <c r="BC137" s="1244"/>
      <c r="BD137" s="1244"/>
      <c r="BE137" s="1234"/>
      <c r="BF137" s="1155" t="s">
        <v>337</v>
      </c>
      <c r="BG137" s="1156"/>
      <c r="BH137" s="1156"/>
      <c r="BI137" s="1156"/>
      <c r="BJ137" s="1156"/>
      <c r="BK137" s="1156"/>
      <c r="BL137" s="1156"/>
      <c r="BM137" s="1156"/>
      <c r="BN137" s="1157"/>
      <c r="BO137" s="444"/>
    </row>
    <row r="138" spans="2:67" s="136" customFormat="1" ht="7.5" customHeight="1">
      <c r="B138" s="1231"/>
      <c r="C138" s="583"/>
      <c r="D138" s="1328"/>
      <c r="E138" s="1329"/>
      <c r="F138" s="1329"/>
      <c r="G138" s="1329"/>
      <c r="H138" s="1329"/>
      <c r="I138" s="1329"/>
      <c r="J138" s="1329"/>
      <c r="K138" s="1329"/>
      <c r="L138" s="1330"/>
      <c r="M138" s="1222" t="str">
        <f>M24</f>
        <v>平成30年3月31日
以前のもの</v>
      </c>
      <c r="N138" s="1223"/>
      <c r="O138" s="1223"/>
      <c r="P138" s="1223"/>
      <c r="Q138" s="1223"/>
      <c r="R138" s="1223"/>
      <c r="S138" s="1224"/>
      <c r="T138" s="1245">
        <f t="shared" si="0"/>
        <v>0</v>
      </c>
      <c r="U138" s="1246"/>
      <c r="V138" s="1246"/>
      <c r="W138" s="1246"/>
      <c r="X138" s="1246"/>
      <c r="Y138" s="1246"/>
      <c r="Z138" s="1246"/>
      <c r="AA138" s="1246"/>
      <c r="AB138" s="1246"/>
      <c r="AC138" s="159"/>
      <c r="AD138" s="585"/>
      <c r="AE138" s="583"/>
      <c r="AF138" s="1228"/>
      <c r="AG138" s="1242">
        <f>AG24</f>
        <v>0</v>
      </c>
      <c r="AH138" s="1242"/>
      <c r="AI138" s="1242"/>
      <c r="AJ138" s="1242"/>
      <c r="AK138" s="1242"/>
      <c r="AL138" s="1242"/>
      <c r="AM138" s="1242"/>
      <c r="AN138" s="160"/>
      <c r="AO138" s="159"/>
      <c r="AP138" s="1210">
        <v>11</v>
      </c>
      <c r="AQ138" s="1214"/>
      <c r="AR138" s="1215"/>
      <c r="AS138" s="1235" t="str">
        <f>AS24</f>
        <v/>
      </c>
      <c r="AT138" s="1236"/>
      <c r="AU138" s="1237"/>
      <c r="AV138" s="1241">
        <f>AV24</f>
        <v>0</v>
      </c>
      <c r="AW138" s="1242"/>
      <c r="AX138" s="1242"/>
      <c r="AY138" s="1242"/>
      <c r="AZ138" s="1242"/>
      <c r="BA138" s="1242"/>
      <c r="BB138" s="1242"/>
      <c r="BC138" s="1242"/>
      <c r="BD138" s="1242"/>
      <c r="BE138" s="1233"/>
      <c r="BF138" s="1158"/>
      <c r="BG138" s="1159"/>
      <c r="BH138" s="1159"/>
      <c r="BI138" s="1159"/>
      <c r="BJ138" s="1159"/>
      <c r="BK138" s="1159"/>
      <c r="BL138" s="1159"/>
      <c r="BM138" s="1159"/>
      <c r="BN138" s="1160"/>
      <c r="BO138" s="444"/>
    </row>
    <row r="139" spans="2:67" s="136" customFormat="1" ht="10.5" customHeight="1">
      <c r="B139" s="1231"/>
      <c r="C139" s="583"/>
      <c r="D139" s="1328"/>
      <c r="E139" s="1329"/>
      <c r="F139" s="1329"/>
      <c r="G139" s="1329"/>
      <c r="H139" s="1329"/>
      <c r="I139" s="1329"/>
      <c r="J139" s="1329"/>
      <c r="K139" s="1329"/>
      <c r="L139" s="1330"/>
      <c r="M139" s="1225"/>
      <c r="N139" s="1226"/>
      <c r="O139" s="1226"/>
      <c r="P139" s="1226"/>
      <c r="Q139" s="1226"/>
      <c r="R139" s="1226"/>
      <c r="S139" s="1227"/>
      <c r="T139" s="1278">
        <f t="shared" si="0"/>
        <v>0</v>
      </c>
      <c r="U139" s="1279"/>
      <c r="V139" s="1279"/>
      <c r="W139" s="1279"/>
      <c r="X139" s="1279"/>
      <c r="Y139" s="1279"/>
      <c r="Z139" s="1279"/>
      <c r="AA139" s="1279"/>
      <c r="AB139" s="1279"/>
      <c r="AC139" s="161"/>
      <c r="AD139" s="1217"/>
      <c r="AE139" s="1219"/>
      <c r="AF139" s="1229"/>
      <c r="AG139" s="1244"/>
      <c r="AH139" s="1244"/>
      <c r="AI139" s="1244"/>
      <c r="AJ139" s="1244"/>
      <c r="AK139" s="1244"/>
      <c r="AL139" s="1244"/>
      <c r="AM139" s="1244"/>
      <c r="AN139" s="1220"/>
      <c r="AO139" s="1221"/>
      <c r="AP139" s="585"/>
      <c r="AQ139" s="1216"/>
      <c r="AR139" s="583"/>
      <c r="AS139" s="1238"/>
      <c r="AT139" s="1239"/>
      <c r="AU139" s="1240"/>
      <c r="AV139" s="1243"/>
      <c r="AW139" s="1244"/>
      <c r="AX139" s="1244"/>
      <c r="AY139" s="1244"/>
      <c r="AZ139" s="1244"/>
      <c r="BA139" s="1244"/>
      <c r="BB139" s="1244"/>
      <c r="BC139" s="1244"/>
      <c r="BD139" s="1244"/>
      <c r="BE139" s="1234"/>
      <c r="BF139" s="1190" t="str">
        <f>BF25</f>
        <v>前年度と同額</v>
      </c>
      <c r="BG139" s="1191"/>
      <c r="BH139" s="1191"/>
      <c r="BI139" s="1191"/>
      <c r="BJ139" s="1191"/>
      <c r="BK139" s="1191"/>
      <c r="BL139" s="1191"/>
      <c r="BM139" s="1191"/>
      <c r="BN139" s="1192"/>
      <c r="BO139" s="444"/>
    </row>
    <row r="140" spans="2:67" s="136" customFormat="1" ht="7.5" customHeight="1">
      <c r="B140" s="1231"/>
      <c r="C140" s="583"/>
      <c r="D140" s="1328"/>
      <c r="E140" s="1329"/>
      <c r="F140" s="1329"/>
      <c r="G140" s="1329"/>
      <c r="H140" s="1329"/>
      <c r="I140" s="1329"/>
      <c r="J140" s="1329"/>
      <c r="K140" s="1329"/>
      <c r="L140" s="1330"/>
      <c r="M140" s="1222" t="str">
        <f>M26</f>
        <v>平成30年4月1日
以降のもの</v>
      </c>
      <c r="N140" s="1223"/>
      <c r="O140" s="1223"/>
      <c r="P140" s="1223"/>
      <c r="Q140" s="1223"/>
      <c r="R140" s="1223"/>
      <c r="S140" s="1224"/>
      <c r="T140" s="1245">
        <f t="shared" si="0"/>
        <v>0</v>
      </c>
      <c r="U140" s="1246"/>
      <c r="V140" s="1246"/>
      <c r="W140" s="1246"/>
      <c r="X140" s="1246"/>
      <c r="Y140" s="1246"/>
      <c r="Z140" s="1246"/>
      <c r="AA140" s="1246"/>
      <c r="AB140" s="1246"/>
      <c r="AC140" s="162"/>
      <c r="AD140" s="1210">
        <v>19</v>
      </c>
      <c r="AE140" s="1211"/>
      <c r="AF140" s="1228"/>
      <c r="AG140" s="1242">
        <f>AG26</f>
        <v>0</v>
      </c>
      <c r="AH140" s="1242"/>
      <c r="AI140" s="1242"/>
      <c r="AJ140" s="1242"/>
      <c r="AK140" s="1242"/>
      <c r="AL140" s="1242"/>
      <c r="AM140" s="1242"/>
      <c r="AN140" s="163"/>
      <c r="AO140" s="163"/>
      <c r="AP140" s="585"/>
      <c r="AQ140" s="1216"/>
      <c r="AR140" s="583"/>
      <c r="AS140" s="1235" t="str">
        <f>AS26</f>
        <v/>
      </c>
      <c r="AT140" s="1236"/>
      <c r="AU140" s="1237"/>
      <c r="AV140" s="1241">
        <f>AV26</f>
        <v>0</v>
      </c>
      <c r="AW140" s="1242"/>
      <c r="AX140" s="1242"/>
      <c r="AY140" s="1242"/>
      <c r="AZ140" s="1242"/>
      <c r="BA140" s="1242"/>
      <c r="BB140" s="1242"/>
      <c r="BC140" s="1242"/>
      <c r="BD140" s="1242"/>
      <c r="BE140" s="375"/>
      <c r="BF140" s="1193"/>
      <c r="BG140" s="1194"/>
      <c r="BH140" s="1194"/>
      <c r="BI140" s="1194"/>
      <c r="BJ140" s="1194"/>
      <c r="BK140" s="1194"/>
      <c r="BL140" s="1194"/>
      <c r="BM140" s="1194"/>
      <c r="BN140" s="1195"/>
      <c r="BO140" s="444"/>
    </row>
    <row r="141" spans="2:67" s="136" customFormat="1" ht="10.5" customHeight="1">
      <c r="B141" s="1232"/>
      <c r="C141" s="1219"/>
      <c r="D141" s="1331"/>
      <c r="E141" s="1332"/>
      <c r="F141" s="1332"/>
      <c r="G141" s="1332"/>
      <c r="H141" s="1332"/>
      <c r="I141" s="1332"/>
      <c r="J141" s="1332"/>
      <c r="K141" s="1332"/>
      <c r="L141" s="1333"/>
      <c r="M141" s="1225"/>
      <c r="N141" s="1226"/>
      <c r="O141" s="1226"/>
      <c r="P141" s="1226"/>
      <c r="Q141" s="1226"/>
      <c r="R141" s="1226"/>
      <c r="S141" s="1227"/>
      <c r="T141" s="1278">
        <f t="shared" si="0"/>
        <v>0</v>
      </c>
      <c r="U141" s="1279"/>
      <c r="V141" s="1279"/>
      <c r="W141" s="1279"/>
      <c r="X141" s="1279"/>
      <c r="Y141" s="1279"/>
      <c r="Z141" s="1279"/>
      <c r="AA141" s="1279"/>
      <c r="AB141" s="1279"/>
      <c r="AC141" s="155"/>
      <c r="AD141" s="1212"/>
      <c r="AE141" s="1213"/>
      <c r="AF141" s="1229"/>
      <c r="AG141" s="1244"/>
      <c r="AH141" s="1244"/>
      <c r="AI141" s="1244"/>
      <c r="AJ141" s="1244"/>
      <c r="AK141" s="1244"/>
      <c r="AL141" s="1244"/>
      <c r="AM141" s="1244"/>
      <c r="AN141" s="1220"/>
      <c r="AO141" s="1221"/>
      <c r="AP141" s="1217"/>
      <c r="AQ141" s="1218"/>
      <c r="AR141" s="1219"/>
      <c r="AS141" s="1238"/>
      <c r="AT141" s="1239"/>
      <c r="AU141" s="1240"/>
      <c r="AV141" s="1243"/>
      <c r="AW141" s="1244"/>
      <c r="AX141" s="1244"/>
      <c r="AY141" s="1244"/>
      <c r="AZ141" s="1244"/>
      <c r="BA141" s="1244"/>
      <c r="BB141" s="1244"/>
      <c r="BC141" s="1244"/>
      <c r="BD141" s="1244"/>
      <c r="BE141" s="158"/>
      <c r="BF141" s="1196"/>
      <c r="BG141" s="1197"/>
      <c r="BH141" s="1197"/>
      <c r="BI141" s="1197"/>
      <c r="BJ141" s="1197"/>
      <c r="BK141" s="1197"/>
      <c r="BL141" s="1197"/>
      <c r="BM141" s="1197"/>
      <c r="BN141" s="1198"/>
      <c r="BO141" s="445"/>
    </row>
    <row r="142" spans="2:67" s="136" customFormat="1" ht="7.5" customHeight="1">
      <c r="B142" s="1230">
        <v>33</v>
      </c>
      <c r="C142" s="1215"/>
      <c r="D142" s="1325" t="s">
        <v>100</v>
      </c>
      <c r="E142" s="1326"/>
      <c r="F142" s="1326"/>
      <c r="G142" s="1326"/>
      <c r="H142" s="1326"/>
      <c r="I142" s="1326"/>
      <c r="J142" s="1326"/>
      <c r="K142" s="1326"/>
      <c r="L142" s="1327"/>
      <c r="M142" s="1247" t="str">
        <f>M28</f>
        <v>平成27年3月31日
以前のもの</v>
      </c>
      <c r="N142" s="1248"/>
      <c r="O142" s="1248"/>
      <c r="P142" s="1248"/>
      <c r="Q142" s="1248"/>
      <c r="R142" s="1248"/>
      <c r="S142" s="1249"/>
      <c r="T142" s="1245">
        <f t="shared" si="0"/>
        <v>0</v>
      </c>
      <c r="U142" s="1246"/>
      <c r="V142" s="1246"/>
      <c r="W142" s="1246"/>
      <c r="X142" s="1246"/>
      <c r="Y142" s="1246"/>
      <c r="Z142" s="1246"/>
      <c r="AA142" s="1246"/>
      <c r="AB142" s="1246"/>
      <c r="AC142" s="1335"/>
      <c r="AD142" s="1210">
        <v>18</v>
      </c>
      <c r="AE142" s="1215"/>
      <c r="AF142" s="1228"/>
      <c r="AG142" s="1242">
        <f>AG28</f>
        <v>0</v>
      </c>
      <c r="AH142" s="1242"/>
      <c r="AI142" s="1242"/>
      <c r="AJ142" s="1242"/>
      <c r="AK142" s="1242"/>
      <c r="AL142" s="1242"/>
      <c r="AM142" s="1242"/>
      <c r="AN142" s="1334"/>
      <c r="AO142" s="1335"/>
      <c r="AP142" s="1210">
        <v>10</v>
      </c>
      <c r="AQ142" s="1214"/>
      <c r="AR142" s="1215"/>
      <c r="AS142" s="1235" t="str">
        <f>AS28</f>
        <v/>
      </c>
      <c r="AT142" s="1236"/>
      <c r="AU142" s="1237"/>
      <c r="AV142" s="1241">
        <f>AV28</f>
        <v>0</v>
      </c>
      <c r="AW142" s="1242"/>
      <c r="AX142" s="1242"/>
      <c r="AY142" s="1242"/>
      <c r="AZ142" s="1242"/>
      <c r="BA142" s="1242"/>
      <c r="BB142" s="1242"/>
      <c r="BC142" s="1242"/>
      <c r="BD142" s="1242"/>
      <c r="BE142" s="1346"/>
      <c r="BF142" s="466"/>
      <c r="BG142" s="467"/>
      <c r="BH142" s="467"/>
      <c r="BI142" s="467"/>
      <c r="BJ142" s="467"/>
      <c r="BK142" s="467"/>
      <c r="BL142" s="467"/>
      <c r="BM142" s="467"/>
      <c r="BN142" s="464"/>
      <c r="BO142" s="443"/>
    </row>
    <row r="143" spans="2:67" s="136" customFormat="1" ht="10.5" customHeight="1">
      <c r="B143" s="1231"/>
      <c r="C143" s="583"/>
      <c r="D143" s="1328"/>
      <c r="E143" s="1329"/>
      <c r="F143" s="1329"/>
      <c r="G143" s="1329"/>
      <c r="H143" s="1329"/>
      <c r="I143" s="1329"/>
      <c r="J143" s="1329"/>
      <c r="K143" s="1329"/>
      <c r="L143" s="1330"/>
      <c r="M143" s="1250"/>
      <c r="N143" s="1251"/>
      <c r="O143" s="1251"/>
      <c r="P143" s="1251"/>
      <c r="Q143" s="1251"/>
      <c r="R143" s="1251"/>
      <c r="S143" s="1252"/>
      <c r="T143" s="1278">
        <f t="shared" si="0"/>
        <v>0</v>
      </c>
      <c r="U143" s="1279"/>
      <c r="V143" s="1279"/>
      <c r="W143" s="1279"/>
      <c r="X143" s="1279"/>
      <c r="Y143" s="1279"/>
      <c r="Z143" s="1279"/>
      <c r="AA143" s="1279"/>
      <c r="AB143" s="1279"/>
      <c r="AC143" s="1337"/>
      <c r="AD143" s="585"/>
      <c r="AE143" s="583"/>
      <c r="AF143" s="1229"/>
      <c r="AG143" s="1244"/>
      <c r="AH143" s="1244"/>
      <c r="AI143" s="1244"/>
      <c r="AJ143" s="1244"/>
      <c r="AK143" s="1244"/>
      <c r="AL143" s="1244"/>
      <c r="AM143" s="1244"/>
      <c r="AN143" s="1336"/>
      <c r="AO143" s="1337"/>
      <c r="AP143" s="1217"/>
      <c r="AQ143" s="1218"/>
      <c r="AR143" s="1219"/>
      <c r="AS143" s="1238"/>
      <c r="AT143" s="1239"/>
      <c r="AU143" s="1240"/>
      <c r="AV143" s="1243"/>
      <c r="AW143" s="1244"/>
      <c r="AX143" s="1244"/>
      <c r="AY143" s="1244"/>
      <c r="AZ143" s="1244"/>
      <c r="BA143" s="1244"/>
      <c r="BB143" s="1244"/>
      <c r="BC143" s="1244"/>
      <c r="BD143" s="1244"/>
      <c r="BE143" s="1234"/>
      <c r="BF143" s="469" t="s">
        <v>342</v>
      </c>
      <c r="BG143" s="468"/>
      <c r="BH143" s="468"/>
      <c r="BI143" s="468"/>
      <c r="BJ143" s="468"/>
      <c r="BK143" s="468"/>
      <c r="BL143" s="468"/>
      <c r="BM143" s="468"/>
      <c r="BN143" s="463"/>
      <c r="BO143" s="444"/>
    </row>
    <row r="144" spans="2:67" s="136" customFormat="1" ht="7.5" customHeight="1">
      <c r="B144" s="1231"/>
      <c r="C144" s="583"/>
      <c r="D144" s="1328"/>
      <c r="E144" s="1329"/>
      <c r="F144" s="1329"/>
      <c r="G144" s="1329"/>
      <c r="H144" s="1329"/>
      <c r="I144" s="1329"/>
      <c r="J144" s="1329"/>
      <c r="K144" s="1329"/>
      <c r="L144" s="1330"/>
      <c r="M144" s="1222" t="str">
        <f>M30</f>
        <v>平成30年3月31日
以前のもの</v>
      </c>
      <c r="N144" s="1223"/>
      <c r="O144" s="1223"/>
      <c r="P144" s="1223"/>
      <c r="Q144" s="1223"/>
      <c r="R144" s="1223"/>
      <c r="S144" s="1224"/>
      <c r="T144" s="1245">
        <f t="shared" si="0"/>
        <v>0</v>
      </c>
      <c r="U144" s="1246"/>
      <c r="V144" s="1246"/>
      <c r="W144" s="1246"/>
      <c r="X144" s="1246"/>
      <c r="Y144" s="1246"/>
      <c r="Z144" s="1246"/>
      <c r="AA144" s="1246"/>
      <c r="AB144" s="1246"/>
      <c r="AC144" s="159"/>
      <c r="AD144" s="585"/>
      <c r="AE144" s="583"/>
      <c r="AF144" s="1228"/>
      <c r="AG144" s="1242">
        <f>AG30</f>
        <v>0</v>
      </c>
      <c r="AH144" s="1242"/>
      <c r="AI144" s="1242"/>
      <c r="AJ144" s="1242"/>
      <c r="AK144" s="1242"/>
      <c r="AL144" s="1242"/>
      <c r="AM144" s="1242"/>
      <c r="AN144" s="160"/>
      <c r="AO144" s="159"/>
      <c r="AP144" s="1210">
        <v>9</v>
      </c>
      <c r="AQ144" s="1214"/>
      <c r="AR144" s="1215"/>
      <c r="AS144" s="1235" t="str">
        <f>AS30</f>
        <v/>
      </c>
      <c r="AT144" s="1236"/>
      <c r="AU144" s="1237"/>
      <c r="AV144" s="1241">
        <f>AV30</f>
        <v>0</v>
      </c>
      <c r="AW144" s="1242"/>
      <c r="AX144" s="1242"/>
      <c r="AY144" s="1242"/>
      <c r="AZ144" s="1242"/>
      <c r="BA144" s="1242"/>
      <c r="BB144" s="1242"/>
      <c r="BC144" s="1242"/>
      <c r="BD144" s="1242"/>
      <c r="BE144" s="1233"/>
      <c r="BF144" s="1209">
        <f>BF30</f>
        <v>0</v>
      </c>
      <c r="BG144" s="1200"/>
      <c r="BH144" s="1200"/>
      <c r="BI144" s="1200"/>
      <c r="BJ144" s="1200"/>
      <c r="BK144" s="444"/>
      <c r="BL144" s="465"/>
      <c r="BM144" s="444"/>
      <c r="BN144" s="459"/>
      <c r="BO144" s="444"/>
    </row>
    <row r="145" spans="2:67" s="136" customFormat="1" ht="10.5" customHeight="1">
      <c r="B145" s="1231"/>
      <c r="C145" s="583"/>
      <c r="D145" s="1328"/>
      <c r="E145" s="1329"/>
      <c r="F145" s="1329"/>
      <c r="G145" s="1329"/>
      <c r="H145" s="1329"/>
      <c r="I145" s="1329"/>
      <c r="J145" s="1329"/>
      <c r="K145" s="1329"/>
      <c r="L145" s="1330"/>
      <c r="M145" s="1225"/>
      <c r="N145" s="1226"/>
      <c r="O145" s="1226"/>
      <c r="P145" s="1226"/>
      <c r="Q145" s="1226"/>
      <c r="R145" s="1226"/>
      <c r="S145" s="1227"/>
      <c r="T145" s="1278">
        <f t="shared" si="0"/>
        <v>0</v>
      </c>
      <c r="U145" s="1279"/>
      <c r="V145" s="1279"/>
      <c r="W145" s="1279"/>
      <c r="X145" s="1279"/>
      <c r="Y145" s="1279"/>
      <c r="Z145" s="1279"/>
      <c r="AA145" s="1279"/>
      <c r="AB145" s="1279"/>
      <c r="AC145" s="161"/>
      <c r="AD145" s="1217"/>
      <c r="AE145" s="1219"/>
      <c r="AF145" s="1229"/>
      <c r="AG145" s="1244"/>
      <c r="AH145" s="1244"/>
      <c r="AI145" s="1244"/>
      <c r="AJ145" s="1244"/>
      <c r="AK145" s="1244"/>
      <c r="AL145" s="1244"/>
      <c r="AM145" s="1244"/>
      <c r="AN145" s="1220"/>
      <c r="AO145" s="1221"/>
      <c r="AP145" s="585"/>
      <c r="AQ145" s="1216"/>
      <c r="AR145" s="583"/>
      <c r="AS145" s="1238"/>
      <c r="AT145" s="1239"/>
      <c r="AU145" s="1240"/>
      <c r="AV145" s="1243"/>
      <c r="AW145" s="1244"/>
      <c r="AX145" s="1244"/>
      <c r="AY145" s="1244"/>
      <c r="AZ145" s="1244"/>
      <c r="BA145" s="1244"/>
      <c r="BB145" s="1244"/>
      <c r="BC145" s="1244"/>
      <c r="BD145" s="1244"/>
      <c r="BE145" s="1234"/>
      <c r="BF145" s="1193"/>
      <c r="BG145" s="1200"/>
      <c r="BH145" s="1200"/>
      <c r="BI145" s="1200"/>
      <c r="BJ145" s="1200"/>
      <c r="BK145" s="465"/>
      <c r="BL145" s="465" t="s">
        <v>338</v>
      </c>
      <c r="BM145" s="465"/>
      <c r="BN145" s="459"/>
      <c r="BO145" s="444"/>
    </row>
    <row r="146" spans="2:67" s="136" customFormat="1" ht="7.5" customHeight="1">
      <c r="B146" s="1231"/>
      <c r="C146" s="583"/>
      <c r="D146" s="1328"/>
      <c r="E146" s="1329"/>
      <c r="F146" s="1329"/>
      <c r="G146" s="1329"/>
      <c r="H146" s="1329"/>
      <c r="I146" s="1329"/>
      <c r="J146" s="1329"/>
      <c r="K146" s="1329"/>
      <c r="L146" s="1330"/>
      <c r="M146" s="1222" t="str">
        <f>M32</f>
        <v>平成30年4月1日
以降のもの</v>
      </c>
      <c r="N146" s="1223"/>
      <c r="O146" s="1223"/>
      <c r="P146" s="1223"/>
      <c r="Q146" s="1223"/>
      <c r="R146" s="1223"/>
      <c r="S146" s="1224"/>
      <c r="T146" s="1245">
        <f t="shared" si="0"/>
        <v>0</v>
      </c>
      <c r="U146" s="1246"/>
      <c r="V146" s="1246"/>
      <c r="W146" s="1246"/>
      <c r="X146" s="1246"/>
      <c r="Y146" s="1246"/>
      <c r="Z146" s="1246"/>
      <c r="AA146" s="1246"/>
      <c r="AB146" s="1246"/>
      <c r="AC146" s="162"/>
      <c r="AD146" s="1210">
        <v>17</v>
      </c>
      <c r="AE146" s="1211"/>
      <c r="AF146" s="1228"/>
      <c r="AG146" s="1242">
        <f>AG32</f>
        <v>0</v>
      </c>
      <c r="AH146" s="1242"/>
      <c r="AI146" s="1242"/>
      <c r="AJ146" s="1242"/>
      <c r="AK146" s="1242"/>
      <c r="AL146" s="1242"/>
      <c r="AM146" s="1242"/>
      <c r="AN146" s="163"/>
      <c r="AO146" s="163"/>
      <c r="AP146" s="585"/>
      <c r="AQ146" s="1216"/>
      <c r="AR146" s="583"/>
      <c r="AS146" s="1235" t="str">
        <f>AS32</f>
        <v/>
      </c>
      <c r="AT146" s="1236"/>
      <c r="AU146" s="1237"/>
      <c r="AV146" s="1241">
        <f>AV32</f>
        <v>0</v>
      </c>
      <c r="AW146" s="1242"/>
      <c r="AX146" s="1242"/>
      <c r="AY146" s="1242"/>
      <c r="AZ146" s="1242"/>
      <c r="BA146" s="1242"/>
      <c r="BB146" s="1242"/>
      <c r="BC146" s="1242"/>
      <c r="BD146" s="1242"/>
      <c r="BE146" s="375"/>
      <c r="BF146" s="1201"/>
      <c r="BG146" s="1202"/>
      <c r="BH146" s="1202"/>
      <c r="BI146" s="1202"/>
      <c r="BJ146" s="1202"/>
      <c r="BK146" s="461"/>
      <c r="BL146" s="461"/>
      <c r="BM146" s="461"/>
      <c r="BN146" s="462"/>
      <c r="BO146" s="444"/>
    </row>
    <row r="147" spans="2:67" s="136" customFormat="1" ht="10.5" customHeight="1">
      <c r="B147" s="1232"/>
      <c r="C147" s="1219"/>
      <c r="D147" s="1331"/>
      <c r="E147" s="1332"/>
      <c r="F147" s="1332"/>
      <c r="G147" s="1332"/>
      <c r="H147" s="1332"/>
      <c r="I147" s="1332"/>
      <c r="J147" s="1332"/>
      <c r="K147" s="1332"/>
      <c r="L147" s="1333"/>
      <c r="M147" s="1225"/>
      <c r="N147" s="1226"/>
      <c r="O147" s="1226"/>
      <c r="P147" s="1226"/>
      <c r="Q147" s="1226"/>
      <c r="R147" s="1226"/>
      <c r="S147" s="1227"/>
      <c r="T147" s="1278">
        <f t="shared" si="0"/>
        <v>0</v>
      </c>
      <c r="U147" s="1279"/>
      <c r="V147" s="1279"/>
      <c r="W147" s="1279"/>
      <c r="X147" s="1279"/>
      <c r="Y147" s="1279"/>
      <c r="Z147" s="1279"/>
      <c r="AA147" s="1279"/>
      <c r="AB147" s="1279"/>
      <c r="AC147" s="155"/>
      <c r="AD147" s="1212"/>
      <c r="AE147" s="1213"/>
      <c r="AF147" s="1229"/>
      <c r="AG147" s="1244"/>
      <c r="AH147" s="1244"/>
      <c r="AI147" s="1244"/>
      <c r="AJ147" s="1244"/>
      <c r="AK147" s="1244"/>
      <c r="AL147" s="1244"/>
      <c r="AM147" s="1244"/>
      <c r="AN147" s="1220"/>
      <c r="AO147" s="1221"/>
      <c r="AP147" s="1217"/>
      <c r="AQ147" s="1218"/>
      <c r="AR147" s="1219"/>
      <c r="AS147" s="1238"/>
      <c r="AT147" s="1239"/>
      <c r="AU147" s="1240"/>
      <c r="AV147" s="1243"/>
      <c r="AW147" s="1244"/>
      <c r="AX147" s="1244"/>
      <c r="AY147" s="1244"/>
      <c r="AZ147" s="1244"/>
      <c r="BA147" s="1244"/>
      <c r="BB147" s="1244"/>
      <c r="BC147" s="1244"/>
      <c r="BD147" s="1244"/>
      <c r="BE147" s="158"/>
      <c r="BF147" s="1170" t="s">
        <v>339</v>
      </c>
      <c r="BG147" s="1171"/>
      <c r="BH147" s="1171"/>
      <c r="BI147" s="1171"/>
      <c r="BJ147" s="1171"/>
      <c r="BK147" s="1171"/>
      <c r="BL147" s="1171"/>
      <c r="BM147" s="1171"/>
      <c r="BN147" s="1172"/>
      <c r="BO147" s="445"/>
    </row>
    <row r="148" spans="2:67" s="136" customFormat="1" ht="7.5" customHeight="1">
      <c r="B148" s="1230">
        <v>34</v>
      </c>
      <c r="C148" s="1215"/>
      <c r="D148" s="1347" t="s">
        <v>93</v>
      </c>
      <c r="E148" s="1348"/>
      <c r="F148" s="1348"/>
      <c r="G148" s="1348"/>
      <c r="H148" s="1348"/>
      <c r="I148" s="1348"/>
      <c r="J148" s="1348"/>
      <c r="K148" s="1348"/>
      <c r="L148" s="1349"/>
      <c r="M148" s="1247" t="str">
        <f>M34</f>
        <v>平成27年3月31日
以前のもの</v>
      </c>
      <c r="N148" s="1248"/>
      <c r="O148" s="1248"/>
      <c r="P148" s="1248"/>
      <c r="Q148" s="1248"/>
      <c r="R148" s="1248"/>
      <c r="S148" s="1249"/>
      <c r="T148" s="1245">
        <f t="shared" si="0"/>
        <v>0</v>
      </c>
      <c r="U148" s="1246"/>
      <c r="V148" s="1246"/>
      <c r="W148" s="1246"/>
      <c r="X148" s="1246"/>
      <c r="Y148" s="1246"/>
      <c r="Z148" s="1246"/>
      <c r="AA148" s="1246"/>
      <c r="AB148" s="1246"/>
      <c r="AC148" s="1335"/>
      <c r="AD148" s="1210">
        <v>23</v>
      </c>
      <c r="AE148" s="1215"/>
      <c r="AF148" s="1228"/>
      <c r="AG148" s="1242">
        <f>AG34</f>
        <v>0</v>
      </c>
      <c r="AH148" s="1242"/>
      <c r="AI148" s="1242"/>
      <c r="AJ148" s="1242"/>
      <c r="AK148" s="1242"/>
      <c r="AL148" s="1242"/>
      <c r="AM148" s="1242"/>
      <c r="AN148" s="1334"/>
      <c r="AO148" s="1335"/>
      <c r="AP148" s="1210">
        <v>17</v>
      </c>
      <c r="AQ148" s="1214"/>
      <c r="AR148" s="1215"/>
      <c r="AS148" s="1235" t="str">
        <f>AS34</f>
        <v/>
      </c>
      <c r="AT148" s="1236"/>
      <c r="AU148" s="1237"/>
      <c r="AV148" s="1241">
        <f>AV34</f>
        <v>0</v>
      </c>
      <c r="AW148" s="1242"/>
      <c r="AX148" s="1242"/>
      <c r="AY148" s="1242"/>
      <c r="AZ148" s="1242"/>
      <c r="BA148" s="1242"/>
      <c r="BB148" s="1242"/>
      <c r="BC148" s="1242"/>
      <c r="BD148" s="1242"/>
      <c r="BE148" s="1346"/>
      <c r="BF148" s="1173"/>
      <c r="BG148" s="1174"/>
      <c r="BH148" s="1174"/>
      <c r="BI148" s="1174"/>
      <c r="BJ148" s="1174"/>
      <c r="BK148" s="1174"/>
      <c r="BL148" s="1174"/>
      <c r="BM148" s="1174"/>
      <c r="BN148" s="1175"/>
      <c r="BO148" s="443"/>
    </row>
    <row r="149" spans="2:67" s="136" customFormat="1" ht="10.5" customHeight="1">
      <c r="B149" s="1231"/>
      <c r="C149" s="583"/>
      <c r="D149" s="1350"/>
      <c r="E149" s="1351"/>
      <c r="F149" s="1351"/>
      <c r="G149" s="1351"/>
      <c r="H149" s="1351"/>
      <c r="I149" s="1351"/>
      <c r="J149" s="1351"/>
      <c r="K149" s="1351"/>
      <c r="L149" s="1352"/>
      <c r="M149" s="1250"/>
      <c r="N149" s="1251"/>
      <c r="O149" s="1251"/>
      <c r="P149" s="1251"/>
      <c r="Q149" s="1251"/>
      <c r="R149" s="1251"/>
      <c r="S149" s="1252"/>
      <c r="T149" s="1278">
        <f t="shared" si="0"/>
        <v>0</v>
      </c>
      <c r="U149" s="1279"/>
      <c r="V149" s="1279"/>
      <c r="W149" s="1279"/>
      <c r="X149" s="1279"/>
      <c r="Y149" s="1279"/>
      <c r="Z149" s="1279"/>
      <c r="AA149" s="1279"/>
      <c r="AB149" s="1279"/>
      <c r="AC149" s="1337"/>
      <c r="AD149" s="1217"/>
      <c r="AE149" s="1219"/>
      <c r="AF149" s="1229"/>
      <c r="AG149" s="1244"/>
      <c r="AH149" s="1244"/>
      <c r="AI149" s="1244"/>
      <c r="AJ149" s="1244"/>
      <c r="AK149" s="1244"/>
      <c r="AL149" s="1244"/>
      <c r="AM149" s="1244"/>
      <c r="AN149" s="1336"/>
      <c r="AO149" s="1337"/>
      <c r="AP149" s="1217"/>
      <c r="AQ149" s="1218"/>
      <c r="AR149" s="1219"/>
      <c r="AS149" s="1238"/>
      <c r="AT149" s="1239"/>
      <c r="AU149" s="1240"/>
      <c r="AV149" s="1243"/>
      <c r="AW149" s="1244"/>
      <c r="AX149" s="1244"/>
      <c r="AY149" s="1244"/>
      <c r="AZ149" s="1244"/>
      <c r="BA149" s="1244"/>
      <c r="BB149" s="1244"/>
      <c r="BC149" s="1244"/>
      <c r="BD149" s="1244"/>
      <c r="BE149" s="1234"/>
      <c r="BF149" s="1199" t="str">
        <f>BF35</f>
        <v>一括納付</v>
      </c>
      <c r="BG149" s="1191"/>
      <c r="BH149" s="1191"/>
      <c r="BI149" s="1191"/>
      <c r="BJ149" s="1191"/>
      <c r="BK149" s="1191"/>
      <c r="BL149" s="1191"/>
      <c r="BM149" s="1191"/>
      <c r="BN149" s="1192"/>
      <c r="BO149" s="444"/>
    </row>
    <row r="150" spans="2:67" s="136" customFormat="1" ht="7.5" customHeight="1">
      <c r="B150" s="1231"/>
      <c r="C150" s="583"/>
      <c r="D150" s="1350"/>
      <c r="E150" s="1351"/>
      <c r="F150" s="1351"/>
      <c r="G150" s="1351"/>
      <c r="H150" s="1351"/>
      <c r="I150" s="1351"/>
      <c r="J150" s="1351"/>
      <c r="K150" s="1351"/>
      <c r="L150" s="1352"/>
      <c r="M150" s="1222" t="str">
        <f>M36</f>
        <v>平成30年3月31日
以前のもの</v>
      </c>
      <c r="N150" s="1223"/>
      <c r="O150" s="1223"/>
      <c r="P150" s="1223"/>
      <c r="Q150" s="1223"/>
      <c r="R150" s="1223"/>
      <c r="S150" s="1224"/>
      <c r="T150" s="1245">
        <f t="shared" si="0"/>
        <v>0</v>
      </c>
      <c r="U150" s="1246"/>
      <c r="V150" s="1246"/>
      <c r="W150" s="1246"/>
      <c r="X150" s="1246"/>
      <c r="Y150" s="1246"/>
      <c r="Z150" s="1246"/>
      <c r="AA150" s="1246"/>
      <c r="AB150" s="1246"/>
      <c r="AC150" s="159"/>
      <c r="AD150" s="1210">
        <v>25</v>
      </c>
      <c r="AE150" s="1215"/>
      <c r="AF150" s="1228"/>
      <c r="AG150" s="1242">
        <f>AG36</f>
        <v>0</v>
      </c>
      <c r="AH150" s="1242"/>
      <c r="AI150" s="1242"/>
      <c r="AJ150" s="1242"/>
      <c r="AK150" s="1242"/>
      <c r="AL150" s="1242"/>
      <c r="AM150" s="1242"/>
      <c r="AN150" s="160"/>
      <c r="AO150" s="159"/>
      <c r="AP150" s="1210">
        <v>9.5</v>
      </c>
      <c r="AQ150" s="1214"/>
      <c r="AR150" s="1215"/>
      <c r="AS150" s="1235" t="str">
        <f>AS36</f>
        <v/>
      </c>
      <c r="AT150" s="1236"/>
      <c r="AU150" s="1237"/>
      <c r="AV150" s="1241">
        <f>AV36</f>
        <v>0</v>
      </c>
      <c r="AW150" s="1242"/>
      <c r="AX150" s="1242"/>
      <c r="AY150" s="1242"/>
      <c r="AZ150" s="1242"/>
      <c r="BA150" s="1242"/>
      <c r="BB150" s="1242"/>
      <c r="BC150" s="1242"/>
      <c r="BD150" s="1242"/>
      <c r="BE150" s="1233"/>
      <c r="BF150" s="1193"/>
      <c r="BG150" s="1200"/>
      <c r="BH150" s="1200"/>
      <c r="BI150" s="1200"/>
      <c r="BJ150" s="1200"/>
      <c r="BK150" s="1200"/>
      <c r="BL150" s="1200"/>
      <c r="BM150" s="1200"/>
      <c r="BN150" s="1195"/>
      <c r="BO150" s="444"/>
    </row>
    <row r="151" spans="2:67" s="136" customFormat="1" ht="10.5" customHeight="1">
      <c r="B151" s="1231"/>
      <c r="C151" s="583"/>
      <c r="D151" s="1350"/>
      <c r="E151" s="1351"/>
      <c r="F151" s="1351"/>
      <c r="G151" s="1351"/>
      <c r="H151" s="1351"/>
      <c r="I151" s="1351"/>
      <c r="J151" s="1351"/>
      <c r="K151" s="1351"/>
      <c r="L151" s="1352"/>
      <c r="M151" s="1225"/>
      <c r="N151" s="1226"/>
      <c r="O151" s="1226"/>
      <c r="P151" s="1226"/>
      <c r="Q151" s="1226"/>
      <c r="R151" s="1226"/>
      <c r="S151" s="1227"/>
      <c r="T151" s="1278">
        <f t="shared" si="0"/>
        <v>0</v>
      </c>
      <c r="U151" s="1279"/>
      <c r="V151" s="1279"/>
      <c r="W151" s="1279"/>
      <c r="X151" s="1279"/>
      <c r="Y151" s="1279"/>
      <c r="Z151" s="1279"/>
      <c r="AA151" s="1279"/>
      <c r="AB151" s="1279"/>
      <c r="AC151" s="161"/>
      <c r="AD151" s="1217"/>
      <c r="AE151" s="1219"/>
      <c r="AF151" s="1229"/>
      <c r="AG151" s="1244"/>
      <c r="AH151" s="1244"/>
      <c r="AI151" s="1244"/>
      <c r="AJ151" s="1244"/>
      <c r="AK151" s="1244"/>
      <c r="AL151" s="1244"/>
      <c r="AM151" s="1244"/>
      <c r="AN151" s="1220"/>
      <c r="AO151" s="1221"/>
      <c r="AP151" s="1217"/>
      <c r="AQ151" s="1218"/>
      <c r="AR151" s="1219"/>
      <c r="AS151" s="1238"/>
      <c r="AT151" s="1239"/>
      <c r="AU151" s="1240"/>
      <c r="AV151" s="1243"/>
      <c r="AW151" s="1244"/>
      <c r="AX151" s="1244"/>
      <c r="AY151" s="1244"/>
      <c r="AZ151" s="1244"/>
      <c r="BA151" s="1244"/>
      <c r="BB151" s="1244"/>
      <c r="BC151" s="1244"/>
      <c r="BD151" s="1244"/>
      <c r="BE151" s="1234"/>
      <c r="BF151" s="1193"/>
      <c r="BG151" s="1200"/>
      <c r="BH151" s="1200"/>
      <c r="BI151" s="1200"/>
      <c r="BJ151" s="1200"/>
      <c r="BK151" s="1200"/>
      <c r="BL151" s="1200"/>
      <c r="BM151" s="1200"/>
      <c r="BN151" s="1195"/>
      <c r="BO151" s="444"/>
    </row>
    <row r="152" spans="2:67" s="136" customFormat="1" ht="7.5" customHeight="1">
      <c r="B152" s="1231"/>
      <c r="C152" s="583"/>
      <c r="D152" s="1350"/>
      <c r="E152" s="1351"/>
      <c r="F152" s="1351"/>
      <c r="G152" s="1351"/>
      <c r="H152" s="1351"/>
      <c r="I152" s="1351"/>
      <c r="J152" s="1351"/>
      <c r="K152" s="1351"/>
      <c r="L152" s="1352"/>
      <c r="M152" s="1222" t="str">
        <f>M38</f>
        <v>平成30年4月1日
以降のもの</v>
      </c>
      <c r="N152" s="1223"/>
      <c r="O152" s="1223"/>
      <c r="P152" s="1223"/>
      <c r="Q152" s="1223"/>
      <c r="R152" s="1223"/>
      <c r="S152" s="1224"/>
      <c r="T152" s="1245">
        <f t="shared" si="0"/>
        <v>0</v>
      </c>
      <c r="U152" s="1246"/>
      <c r="V152" s="1246"/>
      <c r="W152" s="1246"/>
      <c r="X152" s="1246"/>
      <c r="Y152" s="1246"/>
      <c r="Z152" s="1246"/>
      <c r="AA152" s="1246"/>
      <c r="AB152" s="1246"/>
      <c r="AC152" s="162"/>
      <c r="AD152" s="1210">
        <v>24</v>
      </c>
      <c r="AE152" s="1215"/>
      <c r="AF152" s="1228"/>
      <c r="AG152" s="1242">
        <f>AG38</f>
        <v>0</v>
      </c>
      <c r="AH152" s="1242"/>
      <c r="AI152" s="1242"/>
      <c r="AJ152" s="1242"/>
      <c r="AK152" s="1242"/>
      <c r="AL152" s="1242"/>
      <c r="AM152" s="1242"/>
      <c r="AN152" s="163"/>
      <c r="AO152" s="163"/>
      <c r="AP152" s="1210">
        <v>9</v>
      </c>
      <c r="AQ152" s="1214"/>
      <c r="AR152" s="1215"/>
      <c r="AS152" s="1235" t="str">
        <f>AS38</f>
        <v/>
      </c>
      <c r="AT152" s="1236"/>
      <c r="AU152" s="1237"/>
      <c r="AV152" s="1241">
        <f>AV38</f>
        <v>0</v>
      </c>
      <c r="AW152" s="1242"/>
      <c r="AX152" s="1242"/>
      <c r="AY152" s="1242"/>
      <c r="AZ152" s="1242"/>
      <c r="BA152" s="1242"/>
      <c r="BB152" s="1242"/>
      <c r="BC152" s="1242"/>
      <c r="BD152" s="1242"/>
      <c r="BE152" s="375"/>
      <c r="BF152" s="1201"/>
      <c r="BG152" s="1202"/>
      <c r="BH152" s="1202"/>
      <c r="BI152" s="1202"/>
      <c r="BJ152" s="1202"/>
      <c r="BK152" s="1202"/>
      <c r="BL152" s="1202"/>
      <c r="BM152" s="1202"/>
      <c r="BN152" s="1203"/>
      <c r="BO152" s="444"/>
    </row>
    <row r="153" spans="2:67" s="136" customFormat="1" ht="10.5" customHeight="1">
      <c r="B153" s="1232"/>
      <c r="C153" s="1219"/>
      <c r="D153" s="1376"/>
      <c r="E153" s="1377"/>
      <c r="F153" s="1377"/>
      <c r="G153" s="1377"/>
      <c r="H153" s="1377"/>
      <c r="I153" s="1377"/>
      <c r="J153" s="1377"/>
      <c r="K153" s="1377"/>
      <c r="L153" s="1378"/>
      <c r="M153" s="1225"/>
      <c r="N153" s="1226"/>
      <c r="O153" s="1226"/>
      <c r="P153" s="1226"/>
      <c r="Q153" s="1226"/>
      <c r="R153" s="1226"/>
      <c r="S153" s="1227"/>
      <c r="T153" s="1278">
        <f t="shared" si="0"/>
        <v>0</v>
      </c>
      <c r="U153" s="1279"/>
      <c r="V153" s="1279"/>
      <c r="W153" s="1279"/>
      <c r="X153" s="1279"/>
      <c r="Y153" s="1279"/>
      <c r="Z153" s="1279"/>
      <c r="AA153" s="1279"/>
      <c r="AB153" s="1279"/>
      <c r="AC153" s="155"/>
      <c r="AD153" s="1217"/>
      <c r="AE153" s="1219"/>
      <c r="AF153" s="1229"/>
      <c r="AG153" s="1244"/>
      <c r="AH153" s="1244"/>
      <c r="AI153" s="1244"/>
      <c r="AJ153" s="1244"/>
      <c r="AK153" s="1244"/>
      <c r="AL153" s="1244"/>
      <c r="AM153" s="1244"/>
      <c r="AN153" s="1220"/>
      <c r="AO153" s="1221"/>
      <c r="AP153" s="1217"/>
      <c r="AQ153" s="1218"/>
      <c r="AR153" s="1219"/>
      <c r="AS153" s="1238"/>
      <c r="AT153" s="1239"/>
      <c r="AU153" s="1240"/>
      <c r="AV153" s="1243"/>
      <c r="AW153" s="1244"/>
      <c r="AX153" s="1244"/>
      <c r="AY153" s="1244"/>
      <c r="AZ153" s="1244"/>
      <c r="BA153" s="1244"/>
      <c r="BB153" s="1244"/>
      <c r="BC153" s="1244"/>
      <c r="BD153" s="1244"/>
      <c r="BE153" s="158"/>
      <c r="BF153" s="445"/>
      <c r="BG153" s="445"/>
      <c r="BH153" s="445"/>
      <c r="BI153" s="445"/>
      <c r="BJ153" s="445"/>
      <c r="BK153" s="445"/>
      <c r="BL153" s="445"/>
      <c r="BM153" s="445"/>
      <c r="BN153" s="445"/>
      <c r="BO153" s="445"/>
    </row>
    <row r="154" spans="2:67" s="136" customFormat="1" ht="7.5" customHeight="1">
      <c r="B154" s="1230">
        <v>35</v>
      </c>
      <c r="C154" s="1215"/>
      <c r="D154" s="1325" t="s">
        <v>101</v>
      </c>
      <c r="E154" s="1326"/>
      <c r="F154" s="1326"/>
      <c r="G154" s="1326"/>
      <c r="H154" s="1326"/>
      <c r="I154" s="1326"/>
      <c r="J154" s="1326"/>
      <c r="K154" s="1326"/>
      <c r="L154" s="1327"/>
      <c r="M154" s="1247" t="str">
        <f>M40</f>
        <v>平成27年3月31日
以前のもの</v>
      </c>
      <c r="N154" s="1248"/>
      <c r="O154" s="1248"/>
      <c r="P154" s="1248"/>
      <c r="Q154" s="1248"/>
      <c r="R154" s="1248"/>
      <c r="S154" s="1249"/>
      <c r="T154" s="1245">
        <f t="shared" si="0"/>
        <v>0</v>
      </c>
      <c r="U154" s="1246"/>
      <c r="V154" s="1246"/>
      <c r="W154" s="1246"/>
      <c r="X154" s="1246"/>
      <c r="Y154" s="1246"/>
      <c r="Z154" s="1246"/>
      <c r="AA154" s="1246"/>
      <c r="AB154" s="1246"/>
      <c r="AC154" s="1335"/>
      <c r="AD154" s="1210">
        <v>21</v>
      </c>
      <c r="AE154" s="1211"/>
      <c r="AF154" s="1228"/>
      <c r="AG154" s="1242">
        <f>AG40</f>
        <v>0</v>
      </c>
      <c r="AH154" s="1242"/>
      <c r="AI154" s="1242"/>
      <c r="AJ154" s="1242"/>
      <c r="AK154" s="1242"/>
      <c r="AL154" s="1242"/>
      <c r="AM154" s="1242"/>
      <c r="AN154" s="1334"/>
      <c r="AO154" s="1335"/>
      <c r="AP154" s="1210">
        <v>13</v>
      </c>
      <c r="AQ154" s="1191"/>
      <c r="AR154" s="1211"/>
      <c r="AS154" s="1235" t="str">
        <f>AS40</f>
        <v/>
      </c>
      <c r="AT154" s="1236"/>
      <c r="AU154" s="1237"/>
      <c r="AV154" s="1241">
        <f>AV40</f>
        <v>0</v>
      </c>
      <c r="AW154" s="1242"/>
      <c r="AX154" s="1242"/>
      <c r="AY154" s="1242"/>
      <c r="AZ154" s="1242"/>
      <c r="BA154" s="1242"/>
      <c r="BB154" s="1242"/>
      <c r="BC154" s="1242"/>
      <c r="BD154" s="1242"/>
      <c r="BE154" s="1346"/>
      <c r="BF154" s="443"/>
      <c r="BG154" s="443"/>
      <c r="BH154" s="443"/>
      <c r="BI154" s="443"/>
      <c r="BJ154" s="443"/>
      <c r="BK154" s="443"/>
      <c r="BL154" s="443"/>
      <c r="BM154" s="443"/>
      <c r="BN154" s="443"/>
      <c r="BO154" s="443"/>
    </row>
    <row r="155" spans="2:67" s="136" customFormat="1" ht="10.5" customHeight="1">
      <c r="B155" s="1231"/>
      <c r="C155" s="583"/>
      <c r="D155" s="1328"/>
      <c r="E155" s="1329"/>
      <c r="F155" s="1329"/>
      <c r="G155" s="1329"/>
      <c r="H155" s="1329"/>
      <c r="I155" s="1329"/>
      <c r="J155" s="1329"/>
      <c r="K155" s="1329"/>
      <c r="L155" s="1330"/>
      <c r="M155" s="1250"/>
      <c r="N155" s="1251"/>
      <c r="O155" s="1251"/>
      <c r="P155" s="1251"/>
      <c r="Q155" s="1251"/>
      <c r="R155" s="1251"/>
      <c r="S155" s="1252"/>
      <c r="T155" s="1278">
        <f t="shared" si="0"/>
        <v>0</v>
      </c>
      <c r="U155" s="1279"/>
      <c r="V155" s="1279"/>
      <c r="W155" s="1279"/>
      <c r="X155" s="1279"/>
      <c r="Y155" s="1279"/>
      <c r="Z155" s="1279"/>
      <c r="AA155" s="1279"/>
      <c r="AB155" s="1279"/>
      <c r="AC155" s="1337"/>
      <c r="AD155" s="1212"/>
      <c r="AE155" s="1213"/>
      <c r="AF155" s="1229"/>
      <c r="AG155" s="1244"/>
      <c r="AH155" s="1244"/>
      <c r="AI155" s="1244"/>
      <c r="AJ155" s="1244"/>
      <c r="AK155" s="1244"/>
      <c r="AL155" s="1244"/>
      <c r="AM155" s="1244"/>
      <c r="AN155" s="1336"/>
      <c r="AO155" s="1337"/>
      <c r="AP155" s="1212"/>
      <c r="AQ155" s="1197"/>
      <c r="AR155" s="1213"/>
      <c r="AS155" s="1238"/>
      <c r="AT155" s="1239"/>
      <c r="AU155" s="1240"/>
      <c r="AV155" s="1243"/>
      <c r="AW155" s="1244"/>
      <c r="AX155" s="1244"/>
      <c r="AY155" s="1244"/>
      <c r="AZ155" s="1244"/>
      <c r="BA155" s="1244"/>
      <c r="BB155" s="1244"/>
      <c r="BC155" s="1244"/>
      <c r="BD155" s="1244"/>
      <c r="BE155" s="1234"/>
      <c r="BF155" s="444"/>
      <c r="BG155" s="444"/>
      <c r="BH155" s="444"/>
      <c r="BI155" s="444"/>
      <c r="BJ155" s="444"/>
      <c r="BK155" s="444"/>
      <c r="BL155" s="444"/>
      <c r="BM155" s="444"/>
      <c r="BN155" s="444"/>
      <c r="BO155" s="444"/>
    </row>
    <row r="156" spans="2:67" s="136" customFormat="1" ht="7.5" customHeight="1">
      <c r="B156" s="1231"/>
      <c r="C156" s="583"/>
      <c r="D156" s="1328"/>
      <c r="E156" s="1329"/>
      <c r="F156" s="1329"/>
      <c r="G156" s="1329"/>
      <c r="H156" s="1329"/>
      <c r="I156" s="1329"/>
      <c r="J156" s="1329"/>
      <c r="K156" s="1329"/>
      <c r="L156" s="1330"/>
      <c r="M156" s="1222" t="str">
        <f>M42</f>
        <v>平成30年3月31日
以前のもの</v>
      </c>
      <c r="N156" s="1223"/>
      <c r="O156" s="1223"/>
      <c r="P156" s="1223"/>
      <c r="Q156" s="1223"/>
      <c r="R156" s="1223"/>
      <c r="S156" s="1224"/>
      <c r="T156" s="1245">
        <f t="shared" si="0"/>
        <v>0</v>
      </c>
      <c r="U156" s="1246"/>
      <c r="V156" s="1246"/>
      <c r="W156" s="1246"/>
      <c r="X156" s="1246"/>
      <c r="Y156" s="1246"/>
      <c r="Z156" s="1246"/>
      <c r="AA156" s="1246"/>
      <c r="AB156" s="1246"/>
      <c r="AC156" s="159"/>
      <c r="AD156" s="1210">
        <v>23</v>
      </c>
      <c r="AE156" s="1215"/>
      <c r="AF156" s="1228"/>
      <c r="AG156" s="1242">
        <f>AG42</f>
        <v>0</v>
      </c>
      <c r="AH156" s="1242"/>
      <c r="AI156" s="1242"/>
      <c r="AJ156" s="1242"/>
      <c r="AK156" s="1242"/>
      <c r="AL156" s="1242"/>
      <c r="AM156" s="1242"/>
      <c r="AN156" s="160"/>
      <c r="AO156" s="159"/>
      <c r="AP156" s="1210">
        <v>11</v>
      </c>
      <c r="AQ156" s="1214"/>
      <c r="AR156" s="1215"/>
      <c r="AS156" s="1235" t="str">
        <f>AS42</f>
        <v/>
      </c>
      <c r="AT156" s="1236"/>
      <c r="AU156" s="1237"/>
      <c r="AV156" s="1241">
        <f>AV42</f>
        <v>0</v>
      </c>
      <c r="AW156" s="1242"/>
      <c r="AX156" s="1242"/>
      <c r="AY156" s="1242"/>
      <c r="AZ156" s="1242"/>
      <c r="BA156" s="1242"/>
      <c r="BB156" s="1242"/>
      <c r="BC156" s="1242"/>
      <c r="BD156" s="1242"/>
      <c r="BE156" s="1233"/>
      <c r="BF156" s="444"/>
      <c r="BG156" s="444"/>
      <c r="BH156" s="444"/>
      <c r="BI156" s="444"/>
      <c r="BJ156" s="444"/>
      <c r="BK156" s="444"/>
      <c r="BL156" s="444"/>
      <c r="BM156" s="444"/>
      <c r="BN156" s="444"/>
      <c r="BO156" s="444"/>
    </row>
    <row r="157" spans="2:67" s="136" customFormat="1" ht="10.5" customHeight="1">
      <c r="B157" s="1231"/>
      <c r="C157" s="583"/>
      <c r="D157" s="1328"/>
      <c r="E157" s="1329"/>
      <c r="F157" s="1329"/>
      <c r="G157" s="1329"/>
      <c r="H157" s="1329"/>
      <c r="I157" s="1329"/>
      <c r="J157" s="1329"/>
      <c r="K157" s="1329"/>
      <c r="L157" s="1330"/>
      <c r="M157" s="1225"/>
      <c r="N157" s="1226"/>
      <c r="O157" s="1226"/>
      <c r="P157" s="1226"/>
      <c r="Q157" s="1226"/>
      <c r="R157" s="1226"/>
      <c r="S157" s="1227"/>
      <c r="T157" s="1278">
        <f t="shared" si="0"/>
        <v>0</v>
      </c>
      <c r="U157" s="1279"/>
      <c r="V157" s="1279"/>
      <c r="W157" s="1279"/>
      <c r="X157" s="1279"/>
      <c r="Y157" s="1279"/>
      <c r="Z157" s="1279"/>
      <c r="AA157" s="1279"/>
      <c r="AB157" s="1279"/>
      <c r="AC157" s="161"/>
      <c r="AD157" s="585"/>
      <c r="AE157" s="583"/>
      <c r="AF157" s="1229"/>
      <c r="AG157" s="1244"/>
      <c r="AH157" s="1244"/>
      <c r="AI157" s="1244"/>
      <c r="AJ157" s="1244"/>
      <c r="AK157" s="1244"/>
      <c r="AL157" s="1244"/>
      <c r="AM157" s="1244"/>
      <c r="AN157" s="1220"/>
      <c r="AO157" s="1221"/>
      <c r="AP157" s="1217"/>
      <c r="AQ157" s="1218"/>
      <c r="AR157" s="1219"/>
      <c r="AS157" s="1238"/>
      <c r="AT157" s="1239"/>
      <c r="AU157" s="1240"/>
      <c r="AV157" s="1243"/>
      <c r="AW157" s="1244"/>
      <c r="AX157" s="1244"/>
      <c r="AY157" s="1244"/>
      <c r="AZ157" s="1244"/>
      <c r="BA157" s="1244"/>
      <c r="BB157" s="1244"/>
      <c r="BC157" s="1244"/>
      <c r="BD157" s="1244"/>
      <c r="BE157" s="1234"/>
      <c r="BF157" s="444"/>
      <c r="BG157" s="444"/>
      <c r="BH157" s="444"/>
      <c r="BI157" s="444"/>
      <c r="BJ157" s="444"/>
      <c r="BK157" s="444"/>
      <c r="BL157" s="444"/>
      <c r="BM157" s="444"/>
      <c r="BN157" s="444"/>
      <c r="BO157" s="444"/>
    </row>
    <row r="158" spans="2:67" s="136" customFormat="1" ht="7.5" customHeight="1">
      <c r="B158" s="1231"/>
      <c r="C158" s="583"/>
      <c r="D158" s="1328"/>
      <c r="E158" s="1329"/>
      <c r="F158" s="1329"/>
      <c r="G158" s="1329"/>
      <c r="H158" s="1329"/>
      <c r="I158" s="1329"/>
      <c r="J158" s="1329"/>
      <c r="K158" s="1329"/>
      <c r="L158" s="1330"/>
      <c r="M158" s="1222" t="str">
        <f>M44</f>
        <v>平成30年4月1日
以降のもの</v>
      </c>
      <c r="N158" s="1223"/>
      <c r="O158" s="1223"/>
      <c r="P158" s="1223"/>
      <c r="Q158" s="1223"/>
      <c r="R158" s="1223"/>
      <c r="S158" s="1224"/>
      <c r="T158" s="1245">
        <f t="shared" si="0"/>
        <v>0</v>
      </c>
      <c r="U158" s="1246"/>
      <c r="V158" s="1246"/>
      <c r="W158" s="1246"/>
      <c r="X158" s="1246"/>
      <c r="Y158" s="1246"/>
      <c r="Z158" s="1246"/>
      <c r="AA158" s="1246"/>
      <c r="AB158" s="1246"/>
      <c r="AC158" s="162"/>
      <c r="AD158" s="585"/>
      <c r="AE158" s="583"/>
      <c r="AF158" s="1228"/>
      <c r="AG158" s="1242">
        <f>AG44</f>
        <v>0</v>
      </c>
      <c r="AH158" s="1242"/>
      <c r="AI158" s="1242"/>
      <c r="AJ158" s="1242"/>
      <c r="AK158" s="1242"/>
      <c r="AL158" s="1242"/>
      <c r="AM158" s="1242"/>
      <c r="AN158" s="163"/>
      <c r="AO158" s="163"/>
      <c r="AP158" s="1210">
        <v>9.5</v>
      </c>
      <c r="AQ158" s="1214"/>
      <c r="AR158" s="1215"/>
      <c r="AS158" s="1235" t="str">
        <f>AS44</f>
        <v/>
      </c>
      <c r="AT158" s="1236"/>
      <c r="AU158" s="1237"/>
      <c r="AV158" s="1241">
        <f>AV44</f>
        <v>0</v>
      </c>
      <c r="AW158" s="1242"/>
      <c r="AX158" s="1242"/>
      <c r="AY158" s="1242"/>
      <c r="AZ158" s="1242"/>
      <c r="BA158" s="1242"/>
      <c r="BB158" s="1242"/>
      <c r="BC158" s="1242"/>
      <c r="BD158" s="1242"/>
      <c r="BE158" s="375"/>
      <c r="BF158" s="444"/>
      <c r="BG158" s="444"/>
      <c r="BH158" s="444"/>
      <c r="BI158" s="444"/>
      <c r="BJ158" s="444"/>
      <c r="BK158" s="444"/>
      <c r="BL158" s="444"/>
      <c r="BM158" s="444"/>
      <c r="BN158" s="444"/>
      <c r="BO158" s="444"/>
    </row>
    <row r="159" spans="2:67" s="136" customFormat="1" ht="10.5" customHeight="1">
      <c r="B159" s="1232"/>
      <c r="C159" s="1219"/>
      <c r="D159" s="1331"/>
      <c r="E159" s="1332"/>
      <c r="F159" s="1332"/>
      <c r="G159" s="1332"/>
      <c r="H159" s="1332"/>
      <c r="I159" s="1332"/>
      <c r="J159" s="1332"/>
      <c r="K159" s="1332"/>
      <c r="L159" s="1333"/>
      <c r="M159" s="1225"/>
      <c r="N159" s="1226"/>
      <c r="O159" s="1226"/>
      <c r="P159" s="1226"/>
      <c r="Q159" s="1226"/>
      <c r="R159" s="1226"/>
      <c r="S159" s="1227"/>
      <c r="T159" s="1278">
        <f t="shared" si="0"/>
        <v>0</v>
      </c>
      <c r="U159" s="1279"/>
      <c r="V159" s="1279"/>
      <c r="W159" s="1279"/>
      <c r="X159" s="1279"/>
      <c r="Y159" s="1279"/>
      <c r="Z159" s="1279"/>
      <c r="AA159" s="1279"/>
      <c r="AB159" s="1279"/>
      <c r="AC159" s="155"/>
      <c r="AD159" s="1217"/>
      <c r="AE159" s="1219"/>
      <c r="AF159" s="1229"/>
      <c r="AG159" s="1244"/>
      <c r="AH159" s="1244"/>
      <c r="AI159" s="1244"/>
      <c r="AJ159" s="1244"/>
      <c r="AK159" s="1244"/>
      <c r="AL159" s="1244"/>
      <c r="AM159" s="1244"/>
      <c r="AN159" s="1220"/>
      <c r="AO159" s="1221"/>
      <c r="AP159" s="1217"/>
      <c r="AQ159" s="1218"/>
      <c r="AR159" s="1219"/>
      <c r="AS159" s="1238"/>
      <c r="AT159" s="1239"/>
      <c r="AU159" s="1240"/>
      <c r="AV159" s="1243"/>
      <c r="AW159" s="1244"/>
      <c r="AX159" s="1244"/>
      <c r="AY159" s="1244"/>
      <c r="AZ159" s="1244"/>
      <c r="BA159" s="1244"/>
      <c r="BB159" s="1244"/>
      <c r="BC159" s="1244"/>
      <c r="BD159" s="1244"/>
      <c r="BE159" s="158"/>
      <c r="BF159" s="445"/>
      <c r="BG159" s="445"/>
      <c r="BH159" s="445"/>
      <c r="BI159" s="445"/>
      <c r="BJ159" s="445"/>
      <c r="BK159" s="445"/>
      <c r="BL159" s="445"/>
      <c r="BM159" s="445"/>
      <c r="BN159" s="445"/>
      <c r="BO159" s="445"/>
    </row>
    <row r="160" spans="2:67" s="136" customFormat="1" ht="7.5" customHeight="1">
      <c r="B160" s="1230">
        <v>38</v>
      </c>
      <c r="C160" s="1215"/>
      <c r="D160" s="1347" t="s">
        <v>112</v>
      </c>
      <c r="E160" s="1348"/>
      <c r="F160" s="1348"/>
      <c r="G160" s="1348"/>
      <c r="H160" s="1348"/>
      <c r="I160" s="1348"/>
      <c r="J160" s="1348"/>
      <c r="K160" s="1348"/>
      <c r="L160" s="1349"/>
      <c r="M160" s="1247" t="str">
        <f>M46</f>
        <v>平成27年3月31日
以前のもの</v>
      </c>
      <c r="N160" s="1248"/>
      <c r="O160" s="1248"/>
      <c r="P160" s="1248"/>
      <c r="Q160" s="1248"/>
      <c r="R160" s="1248"/>
      <c r="S160" s="1249"/>
      <c r="T160" s="1245">
        <f t="shared" si="0"/>
        <v>0</v>
      </c>
      <c r="U160" s="1246"/>
      <c r="V160" s="1246"/>
      <c r="W160" s="1246"/>
      <c r="X160" s="1246"/>
      <c r="Y160" s="1246"/>
      <c r="Z160" s="1246"/>
      <c r="AA160" s="1246"/>
      <c r="AB160" s="1246"/>
      <c r="AC160" s="1335"/>
      <c r="AD160" s="1210">
        <v>22</v>
      </c>
      <c r="AE160" s="1215"/>
      <c r="AF160" s="1228"/>
      <c r="AG160" s="1242">
        <f>AG46</f>
        <v>0</v>
      </c>
      <c r="AH160" s="1242"/>
      <c r="AI160" s="1242"/>
      <c r="AJ160" s="1242"/>
      <c r="AK160" s="1242"/>
      <c r="AL160" s="1242"/>
      <c r="AM160" s="1242"/>
      <c r="AN160" s="1334"/>
      <c r="AO160" s="1335"/>
      <c r="AP160" s="1210">
        <v>15</v>
      </c>
      <c r="AQ160" s="1214"/>
      <c r="AR160" s="1215"/>
      <c r="AS160" s="1235" t="str">
        <f>AS46</f>
        <v/>
      </c>
      <c r="AT160" s="1236"/>
      <c r="AU160" s="1237"/>
      <c r="AV160" s="1241">
        <f>AV46</f>
        <v>0</v>
      </c>
      <c r="AW160" s="1242"/>
      <c r="AX160" s="1242"/>
      <c r="AY160" s="1242"/>
      <c r="AZ160" s="1242"/>
      <c r="BA160" s="1242"/>
      <c r="BB160" s="1242"/>
      <c r="BC160" s="1242"/>
      <c r="BD160" s="1242"/>
      <c r="BE160" s="1346"/>
      <c r="BF160" s="443"/>
      <c r="BG160" s="443"/>
      <c r="BH160" s="443"/>
      <c r="BI160" s="443"/>
      <c r="BJ160" s="443"/>
      <c r="BK160" s="443"/>
      <c r="BL160" s="443"/>
      <c r="BM160" s="443"/>
      <c r="BN160" s="443"/>
      <c r="BO160" s="443"/>
    </row>
    <row r="161" spans="2:67" s="136" customFormat="1" ht="10.5" customHeight="1">
      <c r="B161" s="1231"/>
      <c r="C161" s="583"/>
      <c r="D161" s="1350"/>
      <c r="E161" s="1351"/>
      <c r="F161" s="1351"/>
      <c r="G161" s="1351"/>
      <c r="H161" s="1351"/>
      <c r="I161" s="1351"/>
      <c r="J161" s="1351"/>
      <c r="K161" s="1351"/>
      <c r="L161" s="1352"/>
      <c r="M161" s="1250"/>
      <c r="N161" s="1251"/>
      <c r="O161" s="1251"/>
      <c r="P161" s="1251"/>
      <c r="Q161" s="1251"/>
      <c r="R161" s="1251"/>
      <c r="S161" s="1252"/>
      <c r="T161" s="1278">
        <f t="shared" si="0"/>
        <v>0</v>
      </c>
      <c r="U161" s="1279"/>
      <c r="V161" s="1279"/>
      <c r="W161" s="1279"/>
      <c r="X161" s="1279"/>
      <c r="Y161" s="1279"/>
      <c r="Z161" s="1279"/>
      <c r="AA161" s="1279"/>
      <c r="AB161" s="1279"/>
      <c r="AC161" s="1337"/>
      <c r="AD161" s="1217"/>
      <c r="AE161" s="1219"/>
      <c r="AF161" s="1229"/>
      <c r="AG161" s="1244"/>
      <c r="AH161" s="1244"/>
      <c r="AI161" s="1244"/>
      <c r="AJ161" s="1244"/>
      <c r="AK161" s="1244"/>
      <c r="AL161" s="1244"/>
      <c r="AM161" s="1244"/>
      <c r="AN161" s="1336"/>
      <c r="AO161" s="1337"/>
      <c r="AP161" s="585"/>
      <c r="AQ161" s="1216"/>
      <c r="AR161" s="583"/>
      <c r="AS161" s="1238"/>
      <c r="AT161" s="1239"/>
      <c r="AU161" s="1240"/>
      <c r="AV161" s="1243"/>
      <c r="AW161" s="1244"/>
      <c r="AX161" s="1244"/>
      <c r="AY161" s="1244"/>
      <c r="AZ161" s="1244"/>
      <c r="BA161" s="1244"/>
      <c r="BB161" s="1244"/>
      <c r="BC161" s="1244"/>
      <c r="BD161" s="1244"/>
      <c r="BE161" s="1234"/>
      <c r="BF161" s="444"/>
      <c r="BG161" s="444"/>
      <c r="BH161" s="444"/>
      <c r="BI161" s="444"/>
      <c r="BJ161" s="444"/>
      <c r="BK161" s="444"/>
      <c r="BL161" s="444"/>
      <c r="BM161" s="444"/>
      <c r="BN161" s="444"/>
      <c r="BO161" s="444"/>
    </row>
    <row r="162" spans="2:67" s="136" customFormat="1" ht="7.5" customHeight="1">
      <c r="B162" s="1231"/>
      <c r="C162" s="583"/>
      <c r="D162" s="1350"/>
      <c r="E162" s="1351"/>
      <c r="F162" s="1351"/>
      <c r="G162" s="1351"/>
      <c r="H162" s="1351"/>
      <c r="I162" s="1351"/>
      <c r="J162" s="1351"/>
      <c r="K162" s="1351"/>
      <c r="L162" s="1352"/>
      <c r="M162" s="1222" t="str">
        <f>M48</f>
        <v>平成30年3月31日
以前のもの</v>
      </c>
      <c r="N162" s="1223"/>
      <c r="O162" s="1223"/>
      <c r="P162" s="1223"/>
      <c r="Q162" s="1223"/>
      <c r="R162" s="1223"/>
      <c r="S162" s="1224"/>
      <c r="T162" s="1245">
        <f t="shared" si="0"/>
        <v>0</v>
      </c>
      <c r="U162" s="1246"/>
      <c r="V162" s="1246"/>
      <c r="W162" s="1246"/>
      <c r="X162" s="1246"/>
      <c r="Y162" s="1246"/>
      <c r="Z162" s="1246"/>
      <c r="AA162" s="1246"/>
      <c r="AB162" s="1246"/>
      <c r="AC162" s="159"/>
      <c r="AD162" s="1210">
        <v>23</v>
      </c>
      <c r="AE162" s="1215"/>
      <c r="AF162" s="1228"/>
      <c r="AG162" s="1242">
        <f>AG48</f>
        <v>0</v>
      </c>
      <c r="AH162" s="1242"/>
      <c r="AI162" s="1242"/>
      <c r="AJ162" s="1242"/>
      <c r="AK162" s="1242"/>
      <c r="AL162" s="1242"/>
      <c r="AM162" s="1242"/>
      <c r="AN162" s="160"/>
      <c r="AO162" s="159"/>
      <c r="AP162" s="585"/>
      <c r="AQ162" s="1216"/>
      <c r="AR162" s="583"/>
      <c r="AS162" s="1235" t="str">
        <f>AS48</f>
        <v/>
      </c>
      <c r="AT162" s="1236"/>
      <c r="AU162" s="1237"/>
      <c r="AV162" s="1241">
        <f>AV48</f>
        <v>0</v>
      </c>
      <c r="AW162" s="1242"/>
      <c r="AX162" s="1242"/>
      <c r="AY162" s="1242"/>
      <c r="AZ162" s="1242"/>
      <c r="BA162" s="1242"/>
      <c r="BB162" s="1242"/>
      <c r="BC162" s="1242"/>
      <c r="BD162" s="1242"/>
      <c r="BE162" s="1233"/>
      <c r="BF162" s="444"/>
      <c r="BG162" s="444"/>
      <c r="BH162" s="444"/>
      <c r="BI162" s="444"/>
      <c r="BJ162" s="444"/>
      <c r="BK162" s="444"/>
      <c r="BL162" s="444"/>
      <c r="BM162" s="444"/>
      <c r="BN162" s="444"/>
      <c r="BO162" s="444"/>
    </row>
    <row r="163" spans="2:67" s="136" customFormat="1" ht="10.5" customHeight="1">
      <c r="B163" s="1231"/>
      <c r="C163" s="583"/>
      <c r="D163" s="1350"/>
      <c r="E163" s="1351"/>
      <c r="F163" s="1351"/>
      <c r="G163" s="1351"/>
      <c r="H163" s="1351"/>
      <c r="I163" s="1351"/>
      <c r="J163" s="1351"/>
      <c r="K163" s="1351"/>
      <c r="L163" s="1352"/>
      <c r="M163" s="1225"/>
      <c r="N163" s="1226"/>
      <c r="O163" s="1226"/>
      <c r="P163" s="1226"/>
      <c r="Q163" s="1226"/>
      <c r="R163" s="1226"/>
      <c r="S163" s="1227"/>
      <c r="T163" s="1278">
        <f t="shared" si="0"/>
        <v>0</v>
      </c>
      <c r="U163" s="1279"/>
      <c r="V163" s="1279"/>
      <c r="W163" s="1279"/>
      <c r="X163" s="1279"/>
      <c r="Y163" s="1279"/>
      <c r="Z163" s="1279"/>
      <c r="AA163" s="1279"/>
      <c r="AB163" s="1279"/>
      <c r="AC163" s="161"/>
      <c r="AD163" s="585"/>
      <c r="AE163" s="583"/>
      <c r="AF163" s="1229"/>
      <c r="AG163" s="1244"/>
      <c r="AH163" s="1244"/>
      <c r="AI163" s="1244"/>
      <c r="AJ163" s="1244"/>
      <c r="AK163" s="1244"/>
      <c r="AL163" s="1244"/>
      <c r="AM163" s="1244"/>
      <c r="AN163" s="1220"/>
      <c r="AO163" s="1221"/>
      <c r="AP163" s="1217"/>
      <c r="AQ163" s="1218"/>
      <c r="AR163" s="1219"/>
      <c r="AS163" s="1238"/>
      <c r="AT163" s="1239"/>
      <c r="AU163" s="1240"/>
      <c r="AV163" s="1243"/>
      <c r="AW163" s="1244"/>
      <c r="AX163" s="1244"/>
      <c r="AY163" s="1244"/>
      <c r="AZ163" s="1244"/>
      <c r="BA163" s="1244"/>
      <c r="BB163" s="1244"/>
      <c r="BC163" s="1244"/>
      <c r="BD163" s="1244"/>
      <c r="BE163" s="1234"/>
      <c r="BF163" s="444"/>
      <c r="BG163" s="444"/>
      <c r="BH163" s="444"/>
      <c r="BI163" s="444"/>
      <c r="BJ163" s="444"/>
      <c r="BK163" s="444"/>
      <c r="BL163" s="444"/>
      <c r="BM163" s="444"/>
      <c r="BN163" s="444"/>
      <c r="BO163" s="444"/>
    </row>
    <row r="164" spans="2:67" s="136" customFormat="1" ht="7.5" customHeight="1">
      <c r="B164" s="1231"/>
      <c r="C164" s="583"/>
      <c r="D164" s="1350"/>
      <c r="E164" s="1351"/>
      <c r="F164" s="1351"/>
      <c r="G164" s="1351"/>
      <c r="H164" s="1351"/>
      <c r="I164" s="1351"/>
      <c r="J164" s="1351"/>
      <c r="K164" s="1351"/>
      <c r="L164" s="1352"/>
      <c r="M164" s="1222" t="str">
        <f>M50</f>
        <v>平成30年4月1日
以降のもの</v>
      </c>
      <c r="N164" s="1223"/>
      <c r="O164" s="1223"/>
      <c r="P164" s="1223"/>
      <c r="Q164" s="1223"/>
      <c r="R164" s="1223"/>
      <c r="S164" s="1224"/>
      <c r="T164" s="1245">
        <f t="shared" si="0"/>
        <v>0</v>
      </c>
      <c r="U164" s="1246"/>
      <c r="V164" s="1246"/>
      <c r="W164" s="1246"/>
      <c r="X164" s="1246"/>
      <c r="Y164" s="1246"/>
      <c r="Z164" s="1246"/>
      <c r="AA164" s="1246"/>
      <c r="AB164" s="1246"/>
      <c r="AC164" s="162"/>
      <c r="AD164" s="585"/>
      <c r="AE164" s="583"/>
      <c r="AF164" s="1228"/>
      <c r="AG164" s="1242">
        <f>AG50</f>
        <v>0</v>
      </c>
      <c r="AH164" s="1242"/>
      <c r="AI164" s="1242"/>
      <c r="AJ164" s="1242"/>
      <c r="AK164" s="1242"/>
      <c r="AL164" s="1242"/>
      <c r="AM164" s="1242"/>
      <c r="AN164" s="163"/>
      <c r="AO164" s="163"/>
      <c r="AP164" s="1210">
        <v>12</v>
      </c>
      <c r="AQ164" s="1191"/>
      <c r="AR164" s="1211"/>
      <c r="AS164" s="1235" t="str">
        <f>AS50</f>
        <v/>
      </c>
      <c r="AT164" s="1236"/>
      <c r="AU164" s="1237"/>
      <c r="AV164" s="1241">
        <f>AV50</f>
        <v>0</v>
      </c>
      <c r="AW164" s="1242"/>
      <c r="AX164" s="1242"/>
      <c r="AY164" s="1242"/>
      <c r="AZ164" s="1242"/>
      <c r="BA164" s="1242"/>
      <c r="BB164" s="1242"/>
      <c r="BC164" s="1242"/>
      <c r="BD164" s="1242"/>
      <c r="BE164" s="375"/>
      <c r="BF164" s="444"/>
      <c r="BG164" s="444"/>
      <c r="BH164" s="444"/>
      <c r="BI164" s="444"/>
      <c r="BJ164" s="444"/>
      <c r="BK164" s="444"/>
      <c r="BL164" s="444"/>
      <c r="BM164" s="444"/>
      <c r="BN164" s="444"/>
      <c r="BO164" s="444"/>
    </row>
    <row r="165" spans="2:67" s="136" customFormat="1" ht="10.5" customHeight="1">
      <c r="B165" s="1232"/>
      <c r="C165" s="1219"/>
      <c r="D165" s="1350"/>
      <c r="E165" s="1351"/>
      <c r="F165" s="1351"/>
      <c r="G165" s="1351"/>
      <c r="H165" s="1351"/>
      <c r="I165" s="1351"/>
      <c r="J165" s="1351"/>
      <c r="K165" s="1351"/>
      <c r="L165" s="1352"/>
      <c r="M165" s="1225"/>
      <c r="N165" s="1226"/>
      <c r="O165" s="1226"/>
      <c r="P165" s="1226"/>
      <c r="Q165" s="1226"/>
      <c r="R165" s="1226"/>
      <c r="S165" s="1227"/>
      <c r="T165" s="1278">
        <f t="shared" si="0"/>
        <v>0</v>
      </c>
      <c r="U165" s="1279"/>
      <c r="V165" s="1279"/>
      <c r="W165" s="1279"/>
      <c r="X165" s="1279"/>
      <c r="Y165" s="1279"/>
      <c r="Z165" s="1279"/>
      <c r="AA165" s="1279"/>
      <c r="AB165" s="1279"/>
      <c r="AC165" s="155"/>
      <c r="AD165" s="1217"/>
      <c r="AE165" s="1219"/>
      <c r="AF165" s="1229"/>
      <c r="AG165" s="1244"/>
      <c r="AH165" s="1244"/>
      <c r="AI165" s="1244"/>
      <c r="AJ165" s="1244"/>
      <c r="AK165" s="1244"/>
      <c r="AL165" s="1244"/>
      <c r="AM165" s="1244"/>
      <c r="AN165" s="1220"/>
      <c r="AO165" s="1221"/>
      <c r="AP165" s="1212"/>
      <c r="AQ165" s="1197"/>
      <c r="AR165" s="1213"/>
      <c r="AS165" s="1238"/>
      <c r="AT165" s="1239"/>
      <c r="AU165" s="1240"/>
      <c r="AV165" s="1243"/>
      <c r="AW165" s="1244"/>
      <c r="AX165" s="1244"/>
      <c r="AY165" s="1244"/>
      <c r="AZ165" s="1244"/>
      <c r="BA165" s="1244"/>
      <c r="BB165" s="1244"/>
      <c r="BC165" s="1244"/>
      <c r="BD165" s="1244"/>
      <c r="BE165" s="158"/>
      <c r="BF165" s="445"/>
      <c r="BG165" s="445"/>
      <c r="BH165" s="445"/>
      <c r="BI165" s="445"/>
      <c r="BJ165" s="445"/>
      <c r="BK165" s="445"/>
      <c r="BL165" s="445"/>
      <c r="BM165" s="445"/>
      <c r="BN165" s="445"/>
      <c r="BO165" s="445"/>
    </row>
    <row r="166" spans="2:67" s="136" customFormat="1" ht="7.5" customHeight="1">
      <c r="B166" s="1230">
        <v>36</v>
      </c>
      <c r="C166" s="1215"/>
      <c r="D166" s="1259" t="s">
        <v>94</v>
      </c>
      <c r="E166" s="1260"/>
      <c r="F166" s="1261"/>
      <c r="G166" s="1268" t="s">
        <v>95</v>
      </c>
      <c r="H166" s="1269"/>
      <c r="I166" s="1269"/>
      <c r="J166" s="1269"/>
      <c r="K166" s="1269"/>
      <c r="L166" s="1270"/>
      <c r="M166" s="1247" t="str">
        <f>M52</f>
        <v>平成27年3月31日
以前のもの</v>
      </c>
      <c r="N166" s="1248"/>
      <c r="O166" s="1248"/>
      <c r="P166" s="1248"/>
      <c r="Q166" s="1248"/>
      <c r="R166" s="1248"/>
      <c r="S166" s="1249"/>
      <c r="T166" s="1245">
        <f t="shared" si="0"/>
        <v>0</v>
      </c>
      <c r="U166" s="1246"/>
      <c r="V166" s="1246"/>
      <c r="W166" s="1246"/>
      <c r="X166" s="1246"/>
      <c r="Y166" s="1246"/>
      <c r="Z166" s="1246"/>
      <c r="AA166" s="1246"/>
      <c r="AB166" s="1246"/>
      <c r="AC166" s="1335"/>
      <c r="AD166" s="1210">
        <v>38</v>
      </c>
      <c r="AE166" s="1215"/>
      <c r="AF166" s="1228"/>
      <c r="AG166" s="1242">
        <f>AG52</f>
        <v>0</v>
      </c>
      <c r="AH166" s="1242"/>
      <c r="AI166" s="1242"/>
      <c r="AJ166" s="1242"/>
      <c r="AK166" s="1242"/>
      <c r="AL166" s="1242"/>
      <c r="AM166" s="1242"/>
      <c r="AN166" s="1334"/>
      <c r="AO166" s="1335"/>
      <c r="AP166" s="1210">
        <v>7.5</v>
      </c>
      <c r="AQ166" s="1191"/>
      <c r="AR166" s="1211"/>
      <c r="AS166" s="1235" t="str">
        <f>AS52</f>
        <v/>
      </c>
      <c r="AT166" s="1236"/>
      <c r="AU166" s="1237"/>
      <c r="AV166" s="1241">
        <f>AV52</f>
        <v>0</v>
      </c>
      <c r="AW166" s="1242"/>
      <c r="AX166" s="1242"/>
      <c r="AY166" s="1242"/>
      <c r="AZ166" s="1242"/>
      <c r="BA166" s="1242"/>
      <c r="BB166" s="1242"/>
      <c r="BC166" s="1242"/>
      <c r="BD166" s="1242"/>
      <c r="BE166" s="1346"/>
      <c r="BF166" s="443"/>
      <c r="BG166" s="443"/>
      <c r="BH166" s="443"/>
      <c r="BI166" s="443"/>
      <c r="BJ166" s="443"/>
      <c r="BK166" s="443"/>
      <c r="BL166" s="443"/>
      <c r="BM166" s="443"/>
      <c r="BN166" s="443"/>
      <c r="BO166" s="443"/>
    </row>
    <row r="167" spans="2:67" s="136" customFormat="1" ht="10.5" customHeight="1">
      <c r="B167" s="1231"/>
      <c r="C167" s="583"/>
      <c r="D167" s="1262"/>
      <c r="E167" s="1263"/>
      <c r="F167" s="1264"/>
      <c r="G167" s="1262"/>
      <c r="H167" s="1263"/>
      <c r="I167" s="1263"/>
      <c r="J167" s="1263"/>
      <c r="K167" s="1263"/>
      <c r="L167" s="1264"/>
      <c r="M167" s="1250"/>
      <c r="N167" s="1251"/>
      <c r="O167" s="1251"/>
      <c r="P167" s="1251"/>
      <c r="Q167" s="1251"/>
      <c r="R167" s="1251"/>
      <c r="S167" s="1252"/>
      <c r="T167" s="1278">
        <f t="shared" si="0"/>
        <v>0</v>
      </c>
      <c r="U167" s="1279"/>
      <c r="V167" s="1279"/>
      <c r="W167" s="1279"/>
      <c r="X167" s="1279"/>
      <c r="Y167" s="1279"/>
      <c r="Z167" s="1279"/>
      <c r="AA167" s="1279"/>
      <c r="AB167" s="1279"/>
      <c r="AC167" s="1337"/>
      <c r="AD167" s="1217"/>
      <c r="AE167" s="1219"/>
      <c r="AF167" s="1229"/>
      <c r="AG167" s="1244"/>
      <c r="AH167" s="1244"/>
      <c r="AI167" s="1244"/>
      <c r="AJ167" s="1244"/>
      <c r="AK167" s="1244"/>
      <c r="AL167" s="1244"/>
      <c r="AM167" s="1244"/>
      <c r="AN167" s="1336"/>
      <c r="AO167" s="1337"/>
      <c r="AP167" s="1212"/>
      <c r="AQ167" s="1197"/>
      <c r="AR167" s="1213"/>
      <c r="AS167" s="1238"/>
      <c r="AT167" s="1239"/>
      <c r="AU167" s="1240"/>
      <c r="AV167" s="1243"/>
      <c r="AW167" s="1244"/>
      <c r="AX167" s="1244"/>
      <c r="AY167" s="1244"/>
      <c r="AZ167" s="1244"/>
      <c r="BA167" s="1244"/>
      <c r="BB167" s="1244"/>
      <c r="BC167" s="1244"/>
      <c r="BD167" s="1244"/>
      <c r="BE167" s="1234"/>
      <c r="BF167" s="444"/>
      <c r="BG167" s="444"/>
      <c r="BH167" s="444"/>
      <c r="BI167" s="444"/>
      <c r="BJ167" s="444"/>
      <c r="BK167" s="444"/>
      <c r="BL167" s="444"/>
      <c r="BM167" s="444"/>
      <c r="BN167" s="444"/>
      <c r="BO167" s="444"/>
    </row>
    <row r="168" spans="2:67" s="136" customFormat="1" ht="7.5" customHeight="1">
      <c r="B168" s="1231"/>
      <c r="C168" s="583"/>
      <c r="D168" s="1262"/>
      <c r="E168" s="1263"/>
      <c r="F168" s="1264"/>
      <c r="G168" s="1262"/>
      <c r="H168" s="1263"/>
      <c r="I168" s="1263"/>
      <c r="J168" s="1263"/>
      <c r="K168" s="1263"/>
      <c r="L168" s="1264"/>
      <c r="M168" s="1222" t="str">
        <f>M54</f>
        <v>平成30年3月31日
以前のもの</v>
      </c>
      <c r="N168" s="1223"/>
      <c r="O168" s="1223"/>
      <c r="P168" s="1223"/>
      <c r="Q168" s="1223"/>
      <c r="R168" s="1223"/>
      <c r="S168" s="1224"/>
      <c r="T168" s="1245">
        <f t="shared" si="0"/>
        <v>0</v>
      </c>
      <c r="U168" s="1246"/>
      <c r="V168" s="1246"/>
      <c r="W168" s="1246"/>
      <c r="X168" s="1246"/>
      <c r="Y168" s="1246"/>
      <c r="Z168" s="1246"/>
      <c r="AA168" s="1246"/>
      <c r="AB168" s="1246"/>
      <c r="AC168" s="159"/>
      <c r="AD168" s="1210">
        <v>40</v>
      </c>
      <c r="AE168" s="1215"/>
      <c r="AF168" s="1228"/>
      <c r="AG168" s="1242">
        <f>AG54</f>
        <v>0</v>
      </c>
      <c r="AH168" s="1242"/>
      <c r="AI168" s="1242"/>
      <c r="AJ168" s="1242"/>
      <c r="AK168" s="1242"/>
      <c r="AL168" s="1242"/>
      <c r="AM168" s="1242"/>
      <c r="AN168" s="160"/>
      <c r="AO168" s="159"/>
      <c r="AP168" s="1210">
        <v>6.5</v>
      </c>
      <c r="AQ168" s="1214"/>
      <c r="AR168" s="1215"/>
      <c r="AS168" s="1235" t="str">
        <f>AS54</f>
        <v/>
      </c>
      <c r="AT168" s="1236"/>
      <c r="AU168" s="1237"/>
      <c r="AV168" s="1241">
        <f>AV54</f>
        <v>0</v>
      </c>
      <c r="AW168" s="1242"/>
      <c r="AX168" s="1242"/>
      <c r="AY168" s="1242"/>
      <c r="AZ168" s="1242"/>
      <c r="BA168" s="1242"/>
      <c r="BB168" s="1242"/>
      <c r="BC168" s="1242"/>
      <c r="BD168" s="1242"/>
      <c r="BE168" s="1233"/>
      <c r="BF168" s="444"/>
      <c r="BG168" s="444"/>
      <c r="BH168" s="444"/>
      <c r="BI168" s="444"/>
      <c r="BJ168" s="444"/>
      <c r="BK168" s="444"/>
      <c r="BL168" s="444"/>
      <c r="BM168" s="444"/>
      <c r="BN168" s="444"/>
      <c r="BO168" s="444"/>
    </row>
    <row r="169" spans="2:67" s="136" customFormat="1" ht="10.5" customHeight="1">
      <c r="B169" s="1231"/>
      <c r="C169" s="583"/>
      <c r="D169" s="1262"/>
      <c r="E169" s="1263"/>
      <c r="F169" s="1264"/>
      <c r="G169" s="1262"/>
      <c r="H169" s="1263"/>
      <c r="I169" s="1263"/>
      <c r="J169" s="1263"/>
      <c r="K169" s="1263"/>
      <c r="L169" s="1264"/>
      <c r="M169" s="1225"/>
      <c r="N169" s="1226"/>
      <c r="O169" s="1226"/>
      <c r="P169" s="1226"/>
      <c r="Q169" s="1226"/>
      <c r="R169" s="1226"/>
      <c r="S169" s="1227"/>
      <c r="T169" s="1278">
        <f t="shared" si="0"/>
        <v>0</v>
      </c>
      <c r="U169" s="1279"/>
      <c r="V169" s="1279"/>
      <c r="W169" s="1279"/>
      <c r="X169" s="1279"/>
      <c r="Y169" s="1279"/>
      <c r="Z169" s="1279"/>
      <c r="AA169" s="1279"/>
      <c r="AB169" s="1279"/>
      <c r="AC169" s="161"/>
      <c r="AD169" s="1217"/>
      <c r="AE169" s="1219"/>
      <c r="AF169" s="1229"/>
      <c r="AG169" s="1244"/>
      <c r="AH169" s="1244"/>
      <c r="AI169" s="1244"/>
      <c r="AJ169" s="1244"/>
      <c r="AK169" s="1244"/>
      <c r="AL169" s="1244"/>
      <c r="AM169" s="1244"/>
      <c r="AN169" s="1220"/>
      <c r="AO169" s="1221"/>
      <c r="AP169" s="585"/>
      <c r="AQ169" s="1216"/>
      <c r="AR169" s="583"/>
      <c r="AS169" s="1238"/>
      <c r="AT169" s="1239"/>
      <c r="AU169" s="1240"/>
      <c r="AV169" s="1243"/>
      <c r="AW169" s="1244"/>
      <c r="AX169" s="1244"/>
      <c r="AY169" s="1244"/>
      <c r="AZ169" s="1244"/>
      <c r="BA169" s="1244"/>
      <c r="BB169" s="1244"/>
      <c r="BC169" s="1244"/>
      <c r="BD169" s="1244"/>
      <c r="BE169" s="1234"/>
      <c r="BF169" s="444"/>
      <c r="BG169" s="444"/>
      <c r="BH169" s="444"/>
      <c r="BI169" s="444"/>
      <c r="BJ169" s="444"/>
      <c r="BK169" s="444"/>
      <c r="BL169" s="444"/>
      <c r="BM169" s="444"/>
      <c r="BN169" s="444"/>
      <c r="BO169" s="444"/>
    </row>
    <row r="170" spans="2:67" s="136" customFormat="1" ht="7.5" customHeight="1">
      <c r="B170" s="1231"/>
      <c r="C170" s="583"/>
      <c r="D170" s="1262"/>
      <c r="E170" s="1263"/>
      <c r="F170" s="1264"/>
      <c r="G170" s="1262"/>
      <c r="H170" s="1263"/>
      <c r="I170" s="1263"/>
      <c r="J170" s="1263"/>
      <c r="K170" s="1263"/>
      <c r="L170" s="1264"/>
      <c r="M170" s="1222" t="str">
        <f>M56</f>
        <v>平成30年4月1日
以降のもの</v>
      </c>
      <c r="N170" s="1223"/>
      <c r="O170" s="1223"/>
      <c r="P170" s="1223"/>
      <c r="Q170" s="1223"/>
      <c r="R170" s="1223"/>
      <c r="S170" s="1224"/>
      <c r="T170" s="1245">
        <f t="shared" si="0"/>
        <v>0</v>
      </c>
      <c r="U170" s="1246"/>
      <c r="V170" s="1246"/>
      <c r="W170" s="1246"/>
      <c r="X170" s="1246"/>
      <c r="Y170" s="1246"/>
      <c r="Z170" s="1246"/>
      <c r="AA170" s="1246"/>
      <c r="AB170" s="1246"/>
      <c r="AC170" s="162"/>
      <c r="AD170" s="1210">
        <v>38</v>
      </c>
      <c r="AE170" s="1215"/>
      <c r="AF170" s="1228"/>
      <c r="AG170" s="1242">
        <f>AG56</f>
        <v>0</v>
      </c>
      <c r="AH170" s="1242"/>
      <c r="AI170" s="1242"/>
      <c r="AJ170" s="1242"/>
      <c r="AK170" s="1242"/>
      <c r="AL170" s="1242"/>
      <c r="AM170" s="1242"/>
      <c r="AN170" s="163"/>
      <c r="AO170" s="163"/>
      <c r="AP170" s="585"/>
      <c r="AQ170" s="1216"/>
      <c r="AR170" s="583"/>
      <c r="AS170" s="1235" t="str">
        <f>AS56</f>
        <v/>
      </c>
      <c r="AT170" s="1236"/>
      <c r="AU170" s="1237"/>
      <c r="AV170" s="1241">
        <f>AV56</f>
        <v>0</v>
      </c>
      <c r="AW170" s="1242"/>
      <c r="AX170" s="1242"/>
      <c r="AY170" s="1242"/>
      <c r="AZ170" s="1242"/>
      <c r="BA170" s="1242"/>
      <c r="BB170" s="1242"/>
      <c r="BC170" s="1242"/>
      <c r="BD170" s="1242"/>
      <c r="BE170" s="375"/>
      <c r="BF170" s="444"/>
      <c r="BG170" s="444"/>
      <c r="BH170" s="444"/>
      <c r="BI170" s="444"/>
      <c r="BJ170" s="444"/>
      <c r="BK170" s="444"/>
      <c r="BL170" s="444"/>
      <c r="BM170" s="444"/>
      <c r="BN170" s="444"/>
      <c r="BO170" s="444"/>
    </row>
    <row r="171" spans="2:67" s="136" customFormat="1" ht="10.5" customHeight="1">
      <c r="B171" s="1231"/>
      <c r="C171" s="583"/>
      <c r="D171" s="1262"/>
      <c r="E171" s="1263"/>
      <c r="F171" s="1264"/>
      <c r="G171" s="1265"/>
      <c r="H171" s="1266"/>
      <c r="I171" s="1266"/>
      <c r="J171" s="1266"/>
      <c r="K171" s="1266"/>
      <c r="L171" s="1267"/>
      <c r="M171" s="1225"/>
      <c r="N171" s="1226"/>
      <c r="O171" s="1226"/>
      <c r="P171" s="1226"/>
      <c r="Q171" s="1226"/>
      <c r="R171" s="1226"/>
      <c r="S171" s="1227"/>
      <c r="T171" s="1278">
        <f t="shared" si="0"/>
        <v>0</v>
      </c>
      <c r="U171" s="1279"/>
      <c r="V171" s="1279"/>
      <c r="W171" s="1279"/>
      <c r="X171" s="1279"/>
      <c r="Y171" s="1279"/>
      <c r="Z171" s="1279"/>
      <c r="AA171" s="1279"/>
      <c r="AB171" s="1279"/>
      <c r="AC171" s="155"/>
      <c r="AD171" s="1217"/>
      <c r="AE171" s="1219"/>
      <c r="AF171" s="1229"/>
      <c r="AG171" s="1244"/>
      <c r="AH171" s="1244"/>
      <c r="AI171" s="1244"/>
      <c r="AJ171" s="1244"/>
      <c r="AK171" s="1244"/>
      <c r="AL171" s="1244"/>
      <c r="AM171" s="1244"/>
      <c r="AN171" s="1220"/>
      <c r="AO171" s="1221"/>
      <c r="AP171" s="1217"/>
      <c r="AQ171" s="1218"/>
      <c r="AR171" s="1219"/>
      <c r="AS171" s="1238"/>
      <c r="AT171" s="1239"/>
      <c r="AU171" s="1240"/>
      <c r="AV171" s="1243"/>
      <c r="AW171" s="1244"/>
      <c r="AX171" s="1244"/>
      <c r="AY171" s="1244"/>
      <c r="AZ171" s="1244"/>
      <c r="BA171" s="1244"/>
      <c r="BB171" s="1244"/>
      <c r="BC171" s="1244"/>
      <c r="BD171" s="1244"/>
      <c r="BE171" s="158"/>
      <c r="BF171" s="445"/>
      <c r="BG171" s="445"/>
      <c r="BH171" s="445"/>
      <c r="BI171" s="445"/>
      <c r="BJ171" s="445"/>
      <c r="BK171" s="445"/>
      <c r="BL171" s="445"/>
      <c r="BM171" s="445"/>
      <c r="BN171" s="445"/>
      <c r="BO171" s="445"/>
    </row>
    <row r="172" spans="2:67" s="136" customFormat="1" ht="7.5" customHeight="1">
      <c r="B172" s="1231"/>
      <c r="C172" s="583"/>
      <c r="D172" s="1262"/>
      <c r="E172" s="1263"/>
      <c r="F172" s="1264"/>
      <c r="G172" s="1268" t="s">
        <v>96</v>
      </c>
      <c r="H172" s="1269"/>
      <c r="I172" s="1269"/>
      <c r="J172" s="1269"/>
      <c r="K172" s="1269"/>
      <c r="L172" s="1270"/>
      <c r="M172" s="1247" t="str">
        <f>M58</f>
        <v>平成27年3月31日
以前のもの</v>
      </c>
      <c r="N172" s="1248"/>
      <c r="O172" s="1248"/>
      <c r="P172" s="1248"/>
      <c r="Q172" s="1248"/>
      <c r="R172" s="1248"/>
      <c r="S172" s="1249"/>
      <c r="T172" s="1245">
        <f t="shared" si="0"/>
        <v>0</v>
      </c>
      <c r="U172" s="1246"/>
      <c r="V172" s="1246"/>
      <c r="W172" s="1246"/>
      <c r="X172" s="1246"/>
      <c r="Y172" s="1246"/>
      <c r="Z172" s="1246"/>
      <c r="AA172" s="1246"/>
      <c r="AB172" s="1246"/>
      <c r="AC172" s="1335"/>
      <c r="AD172" s="1210">
        <v>21</v>
      </c>
      <c r="AE172" s="1211"/>
      <c r="AF172" s="1228"/>
      <c r="AG172" s="1242">
        <f>AG58</f>
        <v>0</v>
      </c>
      <c r="AH172" s="1242"/>
      <c r="AI172" s="1242"/>
      <c r="AJ172" s="1242"/>
      <c r="AK172" s="1242"/>
      <c r="AL172" s="1242"/>
      <c r="AM172" s="1242"/>
      <c r="AN172" s="1334"/>
      <c r="AO172" s="1335"/>
      <c r="AP172" s="1210">
        <v>7.5</v>
      </c>
      <c r="AQ172" s="1191"/>
      <c r="AR172" s="1211"/>
      <c r="AS172" s="1235" t="str">
        <f>AS58</f>
        <v/>
      </c>
      <c r="AT172" s="1236"/>
      <c r="AU172" s="1237"/>
      <c r="AV172" s="1241">
        <f>AV58</f>
        <v>0</v>
      </c>
      <c r="AW172" s="1242"/>
      <c r="AX172" s="1242"/>
      <c r="AY172" s="1242"/>
      <c r="AZ172" s="1242"/>
      <c r="BA172" s="1242"/>
      <c r="BB172" s="1242"/>
      <c r="BC172" s="1242"/>
      <c r="BD172" s="1242"/>
      <c r="BE172" s="1346"/>
      <c r="BF172" s="443"/>
      <c r="BG172" s="443"/>
      <c r="BH172" s="443"/>
      <c r="BI172" s="443"/>
      <c r="BJ172" s="443"/>
      <c r="BK172" s="443"/>
      <c r="BL172" s="443"/>
      <c r="BM172" s="443"/>
      <c r="BN172" s="443"/>
      <c r="BO172" s="443"/>
    </row>
    <row r="173" spans="2:67" s="136" customFormat="1" ht="10.5" customHeight="1">
      <c r="B173" s="1231"/>
      <c r="C173" s="583"/>
      <c r="D173" s="1262"/>
      <c r="E173" s="1263"/>
      <c r="F173" s="1264"/>
      <c r="G173" s="1262"/>
      <c r="H173" s="1263"/>
      <c r="I173" s="1263"/>
      <c r="J173" s="1263"/>
      <c r="K173" s="1263"/>
      <c r="L173" s="1264"/>
      <c r="M173" s="1250"/>
      <c r="N173" s="1251"/>
      <c r="O173" s="1251"/>
      <c r="P173" s="1251"/>
      <c r="Q173" s="1251"/>
      <c r="R173" s="1251"/>
      <c r="S173" s="1252"/>
      <c r="T173" s="1278">
        <f t="shared" si="0"/>
        <v>0</v>
      </c>
      <c r="U173" s="1279"/>
      <c r="V173" s="1279"/>
      <c r="W173" s="1279"/>
      <c r="X173" s="1279"/>
      <c r="Y173" s="1279"/>
      <c r="Z173" s="1279"/>
      <c r="AA173" s="1279"/>
      <c r="AB173" s="1279"/>
      <c r="AC173" s="1337"/>
      <c r="AD173" s="1212"/>
      <c r="AE173" s="1213"/>
      <c r="AF173" s="1229"/>
      <c r="AG173" s="1244"/>
      <c r="AH173" s="1244"/>
      <c r="AI173" s="1244"/>
      <c r="AJ173" s="1244"/>
      <c r="AK173" s="1244"/>
      <c r="AL173" s="1244"/>
      <c r="AM173" s="1244"/>
      <c r="AN173" s="1336"/>
      <c r="AO173" s="1337"/>
      <c r="AP173" s="1212"/>
      <c r="AQ173" s="1197"/>
      <c r="AR173" s="1213"/>
      <c r="AS173" s="1238"/>
      <c r="AT173" s="1239"/>
      <c r="AU173" s="1240"/>
      <c r="AV173" s="1243"/>
      <c r="AW173" s="1244"/>
      <c r="AX173" s="1244"/>
      <c r="AY173" s="1244"/>
      <c r="AZ173" s="1244"/>
      <c r="BA173" s="1244"/>
      <c r="BB173" s="1244"/>
      <c r="BC173" s="1244"/>
      <c r="BD173" s="1244"/>
      <c r="BE173" s="1234"/>
      <c r="BF173" s="444"/>
      <c r="BG173" s="444"/>
      <c r="BH173" s="444"/>
      <c r="BI173" s="444"/>
      <c r="BJ173" s="444"/>
      <c r="BK173" s="444"/>
      <c r="BL173" s="444"/>
      <c r="BM173" s="444"/>
      <c r="BN173" s="444"/>
      <c r="BO173" s="444"/>
    </row>
    <row r="174" spans="2:67" s="136" customFormat="1" ht="7.5" customHeight="1">
      <c r="B174" s="1231"/>
      <c r="C174" s="583"/>
      <c r="D174" s="1262"/>
      <c r="E174" s="1263"/>
      <c r="F174" s="1264"/>
      <c r="G174" s="1262"/>
      <c r="H174" s="1263"/>
      <c r="I174" s="1263"/>
      <c r="J174" s="1263"/>
      <c r="K174" s="1263"/>
      <c r="L174" s="1264"/>
      <c r="M174" s="1222" t="str">
        <f>M60</f>
        <v>平成30年3月31日
以前のもの</v>
      </c>
      <c r="N174" s="1223"/>
      <c r="O174" s="1223"/>
      <c r="P174" s="1223"/>
      <c r="Q174" s="1223"/>
      <c r="R174" s="1223"/>
      <c r="S174" s="1224"/>
      <c r="T174" s="1245">
        <f t="shared" si="0"/>
        <v>0</v>
      </c>
      <c r="U174" s="1246"/>
      <c r="V174" s="1246"/>
      <c r="W174" s="1246"/>
      <c r="X174" s="1246"/>
      <c r="Y174" s="1246"/>
      <c r="Z174" s="1246"/>
      <c r="AA174" s="1246"/>
      <c r="AB174" s="1246"/>
      <c r="AC174" s="159"/>
      <c r="AD174" s="1210">
        <v>22</v>
      </c>
      <c r="AE174" s="1211"/>
      <c r="AF174" s="1228"/>
      <c r="AG174" s="1242">
        <f>AG60</f>
        <v>0</v>
      </c>
      <c r="AH174" s="1242"/>
      <c r="AI174" s="1242"/>
      <c r="AJ174" s="1242"/>
      <c r="AK174" s="1242"/>
      <c r="AL174" s="1242"/>
      <c r="AM174" s="1242"/>
      <c r="AN174" s="160"/>
      <c r="AO174" s="159"/>
      <c r="AP174" s="1210">
        <v>6.5</v>
      </c>
      <c r="AQ174" s="1214"/>
      <c r="AR174" s="1215"/>
      <c r="AS174" s="1235" t="str">
        <f>AS60</f>
        <v/>
      </c>
      <c r="AT174" s="1236"/>
      <c r="AU174" s="1237"/>
      <c r="AV174" s="1241">
        <f>AV60</f>
        <v>0</v>
      </c>
      <c r="AW174" s="1242"/>
      <c r="AX174" s="1242"/>
      <c r="AY174" s="1242"/>
      <c r="AZ174" s="1242"/>
      <c r="BA174" s="1242"/>
      <c r="BB174" s="1242"/>
      <c r="BC174" s="1242"/>
      <c r="BD174" s="1242"/>
      <c r="BE174" s="1233"/>
      <c r="BF174" s="444"/>
      <c r="BG174" s="444"/>
      <c r="BH174" s="444"/>
      <c r="BI174" s="444"/>
      <c r="BJ174" s="444"/>
      <c r="BK174" s="444"/>
      <c r="BL174" s="444"/>
      <c r="BM174" s="444"/>
      <c r="BN174" s="444"/>
      <c r="BO174" s="444"/>
    </row>
    <row r="175" spans="2:67" s="136" customFormat="1" ht="10.5" customHeight="1">
      <c r="B175" s="1231"/>
      <c r="C175" s="583"/>
      <c r="D175" s="1262"/>
      <c r="E175" s="1263"/>
      <c r="F175" s="1264"/>
      <c r="G175" s="1262"/>
      <c r="H175" s="1263"/>
      <c r="I175" s="1263"/>
      <c r="J175" s="1263"/>
      <c r="K175" s="1263"/>
      <c r="L175" s="1264"/>
      <c r="M175" s="1225"/>
      <c r="N175" s="1226"/>
      <c r="O175" s="1226"/>
      <c r="P175" s="1226"/>
      <c r="Q175" s="1226"/>
      <c r="R175" s="1226"/>
      <c r="S175" s="1227"/>
      <c r="T175" s="1278">
        <f t="shared" si="0"/>
        <v>0</v>
      </c>
      <c r="U175" s="1279"/>
      <c r="V175" s="1279"/>
      <c r="W175" s="1279"/>
      <c r="X175" s="1279"/>
      <c r="Y175" s="1279"/>
      <c r="Z175" s="1279"/>
      <c r="AA175" s="1279"/>
      <c r="AB175" s="1279"/>
      <c r="AC175" s="161"/>
      <c r="AD175" s="1212"/>
      <c r="AE175" s="1213"/>
      <c r="AF175" s="1229"/>
      <c r="AG175" s="1244"/>
      <c r="AH175" s="1244"/>
      <c r="AI175" s="1244"/>
      <c r="AJ175" s="1244"/>
      <c r="AK175" s="1244"/>
      <c r="AL175" s="1244"/>
      <c r="AM175" s="1244"/>
      <c r="AN175" s="1220"/>
      <c r="AO175" s="1221"/>
      <c r="AP175" s="585"/>
      <c r="AQ175" s="1216"/>
      <c r="AR175" s="583"/>
      <c r="AS175" s="1238"/>
      <c r="AT175" s="1239"/>
      <c r="AU175" s="1240"/>
      <c r="AV175" s="1243"/>
      <c r="AW175" s="1244"/>
      <c r="AX175" s="1244"/>
      <c r="AY175" s="1244"/>
      <c r="AZ175" s="1244"/>
      <c r="BA175" s="1244"/>
      <c r="BB175" s="1244"/>
      <c r="BC175" s="1244"/>
      <c r="BD175" s="1244"/>
      <c r="BE175" s="1234"/>
      <c r="BF175" s="444"/>
      <c r="BG175" s="444"/>
      <c r="BH175" s="444"/>
      <c r="BI175" s="444"/>
      <c r="BJ175" s="444"/>
      <c r="BK175" s="444"/>
      <c r="BL175" s="444"/>
      <c r="BM175" s="444"/>
      <c r="BN175" s="444"/>
      <c r="BO175" s="444"/>
    </row>
    <row r="176" spans="2:67" s="136" customFormat="1" ht="7.5" customHeight="1">
      <c r="B176" s="1231"/>
      <c r="C176" s="583"/>
      <c r="D176" s="1262"/>
      <c r="E176" s="1263"/>
      <c r="F176" s="1264"/>
      <c r="G176" s="1262"/>
      <c r="H176" s="1263"/>
      <c r="I176" s="1263"/>
      <c r="J176" s="1263"/>
      <c r="K176" s="1263"/>
      <c r="L176" s="1264"/>
      <c r="M176" s="1222" t="str">
        <f>M62</f>
        <v>平成30年4月1日
以降のもの</v>
      </c>
      <c r="N176" s="1223"/>
      <c r="O176" s="1223"/>
      <c r="P176" s="1223"/>
      <c r="Q176" s="1223"/>
      <c r="R176" s="1223"/>
      <c r="S176" s="1224"/>
      <c r="T176" s="1245">
        <f t="shared" si="0"/>
        <v>0</v>
      </c>
      <c r="U176" s="1246"/>
      <c r="V176" s="1246"/>
      <c r="W176" s="1246"/>
      <c r="X176" s="1246"/>
      <c r="Y176" s="1246"/>
      <c r="Z176" s="1246"/>
      <c r="AA176" s="1246"/>
      <c r="AB176" s="1246"/>
      <c r="AC176" s="162"/>
      <c r="AD176" s="1210">
        <v>21</v>
      </c>
      <c r="AE176" s="1215"/>
      <c r="AF176" s="1228"/>
      <c r="AG176" s="1242">
        <f>AG62</f>
        <v>0</v>
      </c>
      <c r="AH176" s="1242"/>
      <c r="AI176" s="1242"/>
      <c r="AJ176" s="1242"/>
      <c r="AK176" s="1242"/>
      <c r="AL176" s="1242"/>
      <c r="AM176" s="1242"/>
      <c r="AN176" s="163"/>
      <c r="AO176" s="163"/>
      <c r="AP176" s="585"/>
      <c r="AQ176" s="1216"/>
      <c r="AR176" s="583"/>
      <c r="AS176" s="1235" t="str">
        <f>AS62</f>
        <v/>
      </c>
      <c r="AT176" s="1236"/>
      <c r="AU176" s="1237"/>
      <c r="AV176" s="1241">
        <f>AV62</f>
        <v>0</v>
      </c>
      <c r="AW176" s="1242"/>
      <c r="AX176" s="1242"/>
      <c r="AY176" s="1242"/>
      <c r="AZ176" s="1242"/>
      <c r="BA176" s="1242"/>
      <c r="BB176" s="1242"/>
      <c r="BC176" s="1242"/>
      <c r="BD176" s="1242"/>
      <c r="BE176" s="375"/>
      <c r="BF176" s="444"/>
      <c r="BG176" s="444"/>
      <c r="BH176" s="444"/>
      <c r="BI176" s="444"/>
      <c r="BJ176" s="444"/>
      <c r="BK176" s="444"/>
      <c r="BL176" s="444"/>
      <c r="BM176" s="444"/>
      <c r="BN176" s="444"/>
      <c r="BO176" s="444"/>
    </row>
    <row r="177" spans="1:200" s="136" customFormat="1" ht="10.5" customHeight="1">
      <c r="B177" s="1232"/>
      <c r="C177" s="1219"/>
      <c r="D177" s="1265"/>
      <c r="E177" s="1266"/>
      <c r="F177" s="1267"/>
      <c r="G177" s="1265"/>
      <c r="H177" s="1266"/>
      <c r="I177" s="1266"/>
      <c r="J177" s="1266"/>
      <c r="K177" s="1266"/>
      <c r="L177" s="1267"/>
      <c r="M177" s="1225"/>
      <c r="N177" s="1226"/>
      <c r="O177" s="1226"/>
      <c r="P177" s="1226"/>
      <c r="Q177" s="1226"/>
      <c r="R177" s="1226"/>
      <c r="S177" s="1227"/>
      <c r="T177" s="1278">
        <f t="shared" si="0"/>
        <v>0</v>
      </c>
      <c r="U177" s="1279"/>
      <c r="V177" s="1279"/>
      <c r="W177" s="1279"/>
      <c r="X177" s="1279"/>
      <c r="Y177" s="1279"/>
      <c r="Z177" s="1279"/>
      <c r="AA177" s="1279"/>
      <c r="AB177" s="1279"/>
      <c r="AC177" s="155"/>
      <c r="AD177" s="1217"/>
      <c r="AE177" s="1219"/>
      <c r="AF177" s="1229"/>
      <c r="AG177" s="1244"/>
      <c r="AH177" s="1244"/>
      <c r="AI177" s="1244"/>
      <c r="AJ177" s="1244"/>
      <c r="AK177" s="1244"/>
      <c r="AL177" s="1244"/>
      <c r="AM177" s="1244"/>
      <c r="AN177" s="1220"/>
      <c r="AO177" s="1221"/>
      <c r="AP177" s="1217"/>
      <c r="AQ177" s="1218"/>
      <c r="AR177" s="1219"/>
      <c r="AS177" s="1238"/>
      <c r="AT177" s="1239"/>
      <c r="AU177" s="1240"/>
      <c r="AV177" s="1243"/>
      <c r="AW177" s="1244"/>
      <c r="AX177" s="1244"/>
      <c r="AY177" s="1244"/>
      <c r="AZ177" s="1244"/>
      <c r="BA177" s="1244"/>
      <c r="BB177" s="1244"/>
      <c r="BC177" s="1244"/>
      <c r="BD177" s="1244"/>
      <c r="BE177" s="158"/>
      <c r="BF177" s="445"/>
      <c r="BG177" s="445"/>
      <c r="BH177" s="445"/>
      <c r="BI177" s="445"/>
      <c r="BJ177" s="445"/>
      <c r="BK177" s="445"/>
      <c r="BL177" s="445"/>
      <c r="BM177" s="445"/>
      <c r="BN177" s="445"/>
      <c r="BO177" s="445"/>
    </row>
    <row r="178" spans="1:200" s="136" customFormat="1" ht="7.5" customHeight="1">
      <c r="B178" s="1230">
        <v>37</v>
      </c>
      <c r="C178" s="1215"/>
      <c r="D178" s="1325" t="s">
        <v>102</v>
      </c>
      <c r="E178" s="1326"/>
      <c r="F178" s="1326"/>
      <c r="G178" s="1326"/>
      <c r="H178" s="1326"/>
      <c r="I178" s="1326"/>
      <c r="J178" s="1326"/>
      <c r="K178" s="1326"/>
      <c r="L178" s="1327"/>
      <c r="M178" s="1247" t="str">
        <f>M64</f>
        <v>平成27年3月31日
以前のもの</v>
      </c>
      <c r="N178" s="1248"/>
      <c r="O178" s="1248"/>
      <c r="P178" s="1248"/>
      <c r="Q178" s="1248"/>
      <c r="R178" s="1248"/>
      <c r="S178" s="1249"/>
      <c r="T178" s="1245">
        <f t="shared" si="0"/>
        <v>0</v>
      </c>
      <c r="U178" s="1246"/>
      <c r="V178" s="1246"/>
      <c r="W178" s="1246"/>
      <c r="X178" s="1246"/>
      <c r="Y178" s="1246"/>
      <c r="Z178" s="1246"/>
      <c r="AA178" s="1246"/>
      <c r="AB178" s="1246"/>
      <c r="AC178" s="1335"/>
      <c r="AD178" s="1210">
        <v>23</v>
      </c>
      <c r="AE178" s="1211"/>
      <c r="AF178" s="1228"/>
      <c r="AG178" s="1242">
        <f>AG64</f>
        <v>0</v>
      </c>
      <c r="AH178" s="1242"/>
      <c r="AI178" s="1242"/>
      <c r="AJ178" s="1242"/>
      <c r="AK178" s="1242"/>
      <c r="AL178" s="1242"/>
      <c r="AM178" s="1242"/>
      <c r="AN178" s="1334"/>
      <c r="AO178" s="1335"/>
      <c r="AP178" s="1210">
        <v>19</v>
      </c>
      <c r="AQ178" s="1214"/>
      <c r="AR178" s="1215"/>
      <c r="AS178" s="1235" t="str">
        <f>AS64</f>
        <v/>
      </c>
      <c r="AT178" s="1236"/>
      <c r="AU178" s="1237"/>
      <c r="AV178" s="1241">
        <f>AV64</f>
        <v>0</v>
      </c>
      <c r="AW178" s="1242"/>
      <c r="AX178" s="1242"/>
      <c r="AY178" s="1242"/>
      <c r="AZ178" s="1242"/>
      <c r="BA178" s="1242"/>
      <c r="BB178" s="1242"/>
      <c r="BC178" s="1242"/>
      <c r="BD178" s="1242"/>
      <c r="BE178" s="1346"/>
      <c r="BF178" s="443"/>
      <c r="BG178" s="443"/>
      <c r="BH178" s="443"/>
      <c r="BI178" s="443"/>
      <c r="BJ178" s="443"/>
      <c r="BK178" s="443"/>
      <c r="BL178" s="443"/>
      <c r="BM178" s="443"/>
      <c r="BN178" s="443"/>
      <c r="BO178" s="443"/>
    </row>
    <row r="179" spans="1:200" s="136" customFormat="1" ht="10.5" customHeight="1">
      <c r="B179" s="1231"/>
      <c r="C179" s="583"/>
      <c r="D179" s="1328"/>
      <c r="E179" s="1329"/>
      <c r="F179" s="1329"/>
      <c r="G179" s="1329"/>
      <c r="H179" s="1329"/>
      <c r="I179" s="1329"/>
      <c r="J179" s="1329"/>
      <c r="K179" s="1329"/>
      <c r="L179" s="1330"/>
      <c r="M179" s="1250"/>
      <c r="N179" s="1251"/>
      <c r="O179" s="1251"/>
      <c r="P179" s="1251"/>
      <c r="Q179" s="1251"/>
      <c r="R179" s="1251"/>
      <c r="S179" s="1252"/>
      <c r="T179" s="1278">
        <f t="shared" si="0"/>
        <v>0</v>
      </c>
      <c r="U179" s="1279"/>
      <c r="V179" s="1279"/>
      <c r="W179" s="1279"/>
      <c r="X179" s="1279"/>
      <c r="Y179" s="1279"/>
      <c r="Z179" s="1279"/>
      <c r="AA179" s="1279"/>
      <c r="AB179" s="1279"/>
      <c r="AC179" s="1337"/>
      <c r="AD179" s="1212"/>
      <c r="AE179" s="1213"/>
      <c r="AF179" s="1229"/>
      <c r="AG179" s="1244"/>
      <c r="AH179" s="1244"/>
      <c r="AI179" s="1244"/>
      <c r="AJ179" s="1244"/>
      <c r="AK179" s="1244"/>
      <c r="AL179" s="1244"/>
      <c r="AM179" s="1244"/>
      <c r="AN179" s="1336"/>
      <c r="AO179" s="1337"/>
      <c r="AP179" s="1217"/>
      <c r="AQ179" s="1218"/>
      <c r="AR179" s="1219"/>
      <c r="AS179" s="1238"/>
      <c r="AT179" s="1239"/>
      <c r="AU179" s="1240"/>
      <c r="AV179" s="1243"/>
      <c r="AW179" s="1244"/>
      <c r="AX179" s="1244"/>
      <c r="AY179" s="1244"/>
      <c r="AZ179" s="1244"/>
      <c r="BA179" s="1244"/>
      <c r="BB179" s="1244"/>
      <c r="BC179" s="1244"/>
      <c r="BD179" s="1244"/>
      <c r="BE179" s="1234"/>
      <c r="BF179" s="444"/>
      <c r="BG179" s="444"/>
      <c r="BH179" s="444"/>
      <c r="BI179" s="444"/>
      <c r="BJ179" s="444"/>
      <c r="BK179" s="444"/>
      <c r="BL179" s="444"/>
      <c r="BM179" s="444"/>
      <c r="BN179" s="444"/>
      <c r="BO179" s="444"/>
    </row>
    <row r="180" spans="1:200" s="136" customFormat="1" ht="7.5" customHeight="1">
      <c r="B180" s="1231"/>
      <c r="C180" s="583"/>
      <c r="D180" s="1328"/>
      <c r="E180" s="1329"/>
      <c r="F180" s="1329"/>
      <c r="G180" s="1329"/>
      <c r="H180" s="1329"/>
      <c r="I180" s="1329"/>
      <c r="J180" s="1329"/>
      <c r="K180" s="1329"/>
      <c r="L180" s="1330"/>
      <c r="M180" s="1222" t="str">
        <f>M66</f>
        <v>平成30年3月31日
以前のもの</v>
      </c>
      <c r="N180" s="1223"/>
      <c r="O180" s="1223"/>
      <c r="P180" s="1223"/>
      <c r="Q180" s="1223"/>
      <c r="R180" s="1223"/>
      <c r="S180" s="1224"/>
      <c r="T180" s="1245">
        <f t="shared" si="0"/>
        <v>0</v>
      </c>
      <c r="U180" s="1246"/>
      <c r="V180" s="1246"/>
      <c r="W180" s="1246"/>
      <c r="X180" s="1246"/>
      <c r="Y180" s="1246"/>
      <c r="Z180" s="1246"/>
      <c r="AA180" s="1246"/>
      <c r="AB180" s="1246"/>
      <c r="AC180" s="159"/>
      <c r="AD180" s="1210">
        <v>24</v>
      </c>
      <c r="AE180" s="1215"/>
      <c r="AF180" s="1228"/>
      <c r="AG180" s="1242">
        <f>AG66</f>
        <v>0</v>
      </c>
      <c r="AH180" s="1242"/>
      <c r="AI180" s="1242"/>
      <c r="AJ180" s="1242"/>
      <c r="AK180" s="1242"/>
      <c r="AL180" s="1242"/>
      <c r="AM180" s="1242"/>
      <c r="AN180" s="160"/>
      <c r="AO180" s="159"/>
      <c r="AP180" s="1210">
        <v>17</v>
      </c>
      <c r="AQ180" s="1191"/>
      <c r="AR180" s="1211"/>
      <c r="AS180" s="1235" t="str">
        <f>AS66</f>
        <v/>
      </c>
      <c r="AT180" s="1236"/>
      <c r="AU180" s="1237"/>
      <c r="AV180" s="1241">
        <f>AV66</f>
        <v>0</v>
      </c>
      <c r="AW180" s="1242"/>
      <c r="AX180" s="1242"/>
      <c r="AY180" s="1242"/>
      <c r="AZ180" s="1242"/>
      <c r="BA180" s="1242"/>
      <c r="BB180" s="1242"/>
      <c r="BC180" s="1242"/>
      <c r="BD180" s="1242"/>
      <c r="BE180" s="1233"/>
      <c r="BF180" s="444"/>
      <c r="BG180" s="444"/>
      <c r="BH180" s="444"/>
      <c r="BI180" s="444"/>
      <c r="BJ180" s="444"/>
      <c r="BK180" s="444"/>
      <c r="BL180" s="444"/>
      <c r="BM180" s="444"/>
      <c r="BN180" s="444"/>
      <c r="BO180" s="444"/>
    </row>
    <row r="181" spans="1:200" s="136" customFormat="1" ht="10.5" customHeight="1">
      <c r="B181" s="1231"/>
      <c r="C181" s="583"/>
      <c r="D181" s="1328"/>
      <c r="E181" s="1329"/>
      <c r="F181" s="1329"/>
      <c r="G181" s="1329"/>
      <c r="H181" s="1329"/>
      <c r="I181" s="1329"/>
      <c r="J181" s="1329"/>
      <c r="K181" s="1329"/>
      <c r="L181" s="1330"/>
      <c r="M181" s="1225"/>
      <c r="N181" s="1226"/>
      <c r="O181" s="1226"/>
      <c r="P181" s="1226"/>
      <c r="Q181" s="1226"/>
      <c r="R181" s="1226"/>
      <c r="S181" s="1227"/>
      <c r="T181" s="1278">
        <f t="shared" si="0"/>
        <v>0</v>
      </c>
      <c r="U181" s="1279"/>
      <c r="V181" s="1279"/>
      <c r="W181" s="1279"/>
      <c r="X181" s="1279"/>
      <c r="Y181" s="1279"/>
      <c r="Z181" s="1279"/>
      <c r="AA181" s="1279"/>
      <c r="AB181" s="1279"/>
      <c r="AC181" s="161"/>
      <c r="AD181" s="585"/>
      <c r="AE181" s="583"/>
      <c r="AF181" s="1229"/>
      <c r="AG181" s="1244"/>
      <c r="AH181" s="1244"/>
      <c r="AI181" s="1244"/>
      <c r="AJ181" s="1244"/>
      <c r="AK181" s="1244"/>
      <c r="AL181" s="1244"/>
      <c r="AM181" s="1244"/>
      <c r="AN181" s="1220"/>
      <c r="AO181" s="1221"/>
      <c r="AP181" s="1212"/>
      <c r="AQ181" s="1197"/>
      <c r="AR181" s="1213"/>
      <c r="AS181" s="1238"/>
      <c r="AT181" s="1239"/>
      <c r="AU181" s="1240"/>
      <c r="AV181" s="1243"/>
      <c r="AW181" s="1244"/>
      <c r="AX181" s="1244"/>
      <c r="AY181" s="1244"/>
      <c r="AZ181" s="1244"/>
      <c r="BA181" s="1244"/>
      <c r="BB181" s="1244"/>
      <c r="BC181" s="1244"/>
      <c r="BD181" s="1244"/>
      <c r="BE181" s="1234"/>
      <c r="BF181" s="444"/>
      <c r="BG181" s="444"/>
      <c r="BH181" s="444"/>
      <c r="BI181" s="444"/>
      <c r="BJ181" s="444"/>
      <c r="BK181" s="444"/>
      <c r="BL181" s="444"/>
      <c r="BM181" s="444"/>
      <c r="BN181" s="444"/>
      <c r="BO181" s="444"/>
    </row>
    <row r="182" spans="1:200" s="136" customFormat="1" ht="7.5" customHeight="1">
      <c r="B182" s="1231"/>
      <c r="C182" s="583"/>
      <c r="D182" s="1328"/>
      <c r="E182" s="1329"/>
      <c r="F182" s="1329"/>
      <c r="G182" s="1329"/>
      <c r="H182" s="1329"/>
      <c r="I182" s="1329"/>
      <c r="J182" s="1329"/>
      <c r="K182" s="1329"/>
      <c r="L182" s="1330"/>
      <c r="M182" s="1222" t="str">
        <f>M68</f>
        <v>平成30年4月1日
以降のもの</v>
      </c>
      <c r="N182" s="1223"/>
      <c r="O182" s="1223"/>
      <c r="P182" s="1223"/>
      <c r="Q182" s="1223"/>
      <c r="R182" s="1223"/>
      <c r="S182" s="1224"/>
      <c r="T182" s="1245">
        <f t="shared" si="0"/>
        <v>0</v>
      </c>
      <c r="U182" s="1246"/>
      <c r="V182" s="1246"/>
      <c r="W182" s="1246"/>
      <c r="X182" s="1246"/>
      <c r="Y182" s="1246"/>
      <c r="Z182" s="1246"/>
      <c r="AA182" s="1246"/>
      <c r="AB182" s="1246"/>
      <c r="AC182" s="162"/>
      <c r="AD182" s="585"/>
      <c r="AE182" s="583"/>
      <c r="AF182" s="1228"/>
      <c r="AG182" s="1242">
        <f>AG68</f>
        <v>0</v>
      </c>
      <c r="AH182" s="1242"/>
      <c r="AI182" s="1242"/>
      <c r="AJ182" s="1242"/>
      <c r="AK182" s="1242"/>
      <c r="AL182" s="1242"/>
      <c r="AM182" s="1242"/>
      <c r="AN182" s="163"/>
      <c r="AO182" s="163"/>
      <c r="AP182" s="1210">
        <v>15</v>
      </c>
      <c r="AQ182" s="1191"/>
      <c r="AR182" s="1211"/>
      <c r="AS182" s="1235" t="str">
        <f>AS68</f>
        <v/>
      </c>
      <c r="AT182" s="1236"/>
      <c r="AU182" s="1237"/>
      <c r="AV182" s="1241">
        <f>AV68</f>
        <v>0</v>
      </c>
      <c r="AW182" s="1242"/>
      <c r="AX182" s="1242"/>
      <c r="AY182" s="1242"/>
      <c r="AZ182" s="1242"/>
      <c r="BA182" s="1242"/>
      <c r="BB182" s="1242"/>
      <c r="BC182" s="1242"/>
      <c r="BD182" s="1242"/>
      <c r="BE182" s="375"/>
      <c r="BF182" s="444"/>
      <c r="BG182" s="444"/>
      <c r="BH182" s="444"/>
      <c r="BI182" s="444"/>
      <c r="BJ182" s="444"/>
      <c r="BK182" s="444"/>
      <c r="BL182" s="444"/>
      <c r="BM182" s="444"/>
      <c r="BN182" s="444"/>
      <c r="BO182" s="444"/>
    </row>
    <row r="183" spans="1:200" s="136" customFormat="1" ht="10.5" customHeight="1">
      <c r="B183" s="1232"/>
      <c r="C183" s="1219"/>
      <c r="D183" s="1331"/>
      <c r="E183" s="1332"/>
      <c r="F183" s="1332"/>
      <c r="G183" s="1332"/>
      <c r="H183" s="1332"/>
      <c r="I183" s="1332"/>
      <c r="J183" s="1332"/>
      <c r="K183" s="1332"/>
      <c r="L183" s="1333"/>
      <c r="M183" s="1225"/>
      <c r="N183" s="1226"/>
      <c r="O183" s="1226"/>
      <c r="P183" s="1226"/>
      <c r="Q183" s="1226"/>
      <c r="R183" s="1226"/>
      <c r="S183" s="1227"/>
      <c r="T183" s="1278">
        <f t="shared" si="0"/>
        <v>0</v>
      </c>
      <c r="U183" s="1279"/>
      <c r="V183" s="1279"/>
      <c r="W183" s="1279"/>
      <c r="X183" s="1279"/>
      <c r="Y183" s="1279"/>
      <c r="Z183" s="1279"/>
      <c r="AA183" s="1279"/>
      <c r="AB183" s="1279"/>
      <c r="AC183" s="155"/>
      <c r="AD183" s="1217"/>
      <c r="AE183" s="1219"/>
      <c r="AF183" s="1229"/>
      <c r="AG183" s="1244"/>
      <c r="AH183" s="1244"/>
      <c r="AI183" s="1244"/>
      <c r="AJ183" s="1244"/>
      <c r="AK183" s="1244"/>
      <c r="AL183" s="1244"/>
      <c r="AM183" s="1244"/>
      <c r="AN183" s="1220"/>
      <c r="AO183" s="1221"/>
      <c r="AP183" s="1212"/>
      <c r="AQ183" s="1197"/>
      <c r="AR183" s="1213"/>
      <c r="AS183" s="1238"/>
      <c r="AT183" s="1239"/>
      <c r="AU183" s="1240"/>
      <c r="AV183" s="1243"/>
      <c r="AW183" s="1244"/>
      <c r="AX183" s="1244"/>
      <c r="AY183" s="1244"/>
      <c r="AZ183" s="1244"/>
      <c r="BA183" s="1244"/>
      <c r="BB183" s="1244"/>
      <c r="BC183" s="1244"/>
      <c r="BD183" s="1244"/>
      <c r="BE183" s="158"/>
      <c r="BF183" s="445"/>
      <c r="BG183" s="445"/>
      <c r="BH183" s="445"/>
      <c r="BI183" s="445"/>
      <c r="BJ183" s="445"/>
      <c r="BK183" s="445"/>
      <c r="BL183" s="445"/>
      <c r="BM183" s="445"/>
      <c r="BN183" s="445"/>
      <c r="BO183" s="445"/>
    </row>
    <row r="184" spans="1:200" s="136" customFormat="1" ht="7.5" customHeight="1">
      <c r="A184" s="150"/>
      <c r="B184" s="1230"/>
      <c r="C184" s="1215"/>
      <c r="D184" s="1319"/>
      <c r="E184" s="1320"/>
      <c r="F184" s="1320"/>
      <c r="G184" s="1320"/>
      <c r="H184" s="1320"/>
      <c r="I184" s="1320"/>
      <c r="J184" s="1320"/>
      <c r="K184" s="1320"/>
      <c r="L184" s="1321"/>
      <c r="M184" s="1280" t="str">
        <f>M70</f>
        <v>平成19年3月31日
以前のもの</v>
      </c>
      <c r="N184" s="1281"/>
      <c r="O184" s="1281"/>
      <c r="P184" s="1281"/>
      <c r="Q184" s="1281"/>
      <c r="R184" s="1281"/>
      <c r="S184" s="1282"/>
      <c r="T184" s="1317">
        <f t="shared" si="0"/>
        <v>0</v>
      </c>
      <c r="U184" s="1318"/>
      <c r="V184" s="1318"/>
      <c r="W184" s="1318"/>
      <c r="X184" s="1318"/>
      <c r="Y184" s="1318"/>
      <c r="Z184" s="1318"/>
      <c r="AA184" s="1318"/>
      <c r="AB184" s="1318"/>
      <c r="AC184" s="151"/>
      <c r="AD184" s="899"/>
      <c r="AE184" s="909"/>
      <c r="AF184" s="1228" t="s">
        <v>206</v>
      </c>
      <c r="AG184" s="1242">
        <f>AG70</f>
        <v>0</v>
      </c>
      <c r="AH184" s="1242"/>
      <c r="AI184" s="1242"/>
      <c r="AJ184" s="1242"/>
      <c r="AK184" s="1242"/>
      <c r="AL184" s="1242"/>
      <c r="AM184" s="1242"/>
      <c r="AN184" s="152"/>
      <c r="AO184" s="153"/>
      <c r="AP184" s="1340"/>
      <c r="AQ184" s="1341"/>
      <c r="AR184" s="1342"/>
      <c r="AS184" s="1235">
        <f>AS70</f>
        <v>0</v>
      </c>
      <c r="AT184" s="1236"/>
      <c r="AU184" s="1237"/>
      <c r="AV184" s="1241">
        <f>AV70</f>
        <v>0</v>
      </c>
      <c r="AW184" s="1242"/>
      <c r="AX184" s="1242"/>
      <c r="AY184" s="1242"/>
      <c r="AZ184" s="1242"/>
      <c r="BA184" s="1242"/>
      <c r="BB184" s="1242"/>
      <c r="BC184" s="1242"/>
      <c r="BD184" s="1242"/>
      <c r="BE184" s="154"/>
      <c r="BF184" s="445"/>
      <c r="BG184" s="445"/>
      <c r="BH184" s="445"/>
      <c r="BI184" s="445"/>
      <c r="BJ184" s="445"/>
      <c r="BK184" s="445"/>
      <c r="BL184" s="445"/>
      <c r="BM184" s="445"/>
      <c r="BN184" s="445"/>
      <c r="BO184" s="445"/>
    </row>
    <row r="185" spans="1:200" s="136" customFormat="1" ht="10.5" customHeight="1">
      <c r="A185" s="150"/>
      <c r="B185" s="1232"/>
      <c r="C185" s="1219"/>
      <c r="D185" s="1322"/>
      <c r="E185" s="1323"/>
      <c r="F185" s="1323"/>
      <c r="G185" s="1323"/>
      <c r="H185" s="1323"/>
      <c r="I185" s="1323"/>
      <c r="J185" s="1323"/>
      <c r="K185" s="1323"/>
      <c r="L185" s="1324"/>
      <c r="M185" s="1283"/>
      <c r="N185" s="1284"/>
      <c r="O185" s="1284"/>
      <c r="P185" s="1284"/>
      <c r="Q185" s="1284"/>
      <c r="R185" s="1284"/>
      <c r="S185" s="1285"/>
      <c r="T185" s="1278">
        <f t="shared" si="0"/>
        <v>0</v>
      </c>
      <c r="U185" s="1279"/>
      <c r="V185" s="1279"/>
      <c r="W185" s="1279"/>
      <c r="X185" s="1279"/>
      <c r="Y185" s="1279"/>
      <c r="Z185" s="1279"/>
      <c r="AA185" s="1279"/>
      <c r="AB185" s="1279"/>
      <c r="AC185" s="164"/>
      <c r="AD185" s="1315"/>
      <c r="AE185" s="1316"/>
      <c r="AF185" s="1229"/>
      <c r="AG185" s="1244"/>
      <c r="AH185" s="1244"/>
      <c r="AI185" s="1244"/>
      <c r="AJ185" s="1244"/>
      <c r="AK185" s="1244"/>
      <c r="AL185" s="1244"/>
      <c r="AM185" s="1244"/>
      <c r="AN185" s="156"/>
      <c r="AO185" s="157"/>
      <c r="AP185" s="1343"/>
      <c r="AQ185" s="1344"/>
      <c r="AR185" s="1345"/>
      <c r="AS185" s="1238"/>
      <c r="AT185" s="1239"/>
      <c r="AU185" s="1240"/>
      <c r="AV185" s="1243"/>
      <c r="AW185" s="1244"/>
      <c r="AX185" s="1244"/>
      <c r="AY185" s="1244"/>
      <c r="AZ185" s="1244"/>
      <c r="BA185" s="1244"/>
      <c r="BB185" s="1244"/>
      <c r="BC185" s="1244"/>
      <c r="BD185" s="1244"/>
      <c r="BE185" s="158"/>
      <c r="BF185" s="445"/>
      <c r="BG185" s="445"/>
      <c r="BH185" s="445"/>
      <c r="BI185" s="445"/>
      <c r="BJ185" s="445"/>
      <c r="BK185" s="445"/>
      <c r="BL185" s="445"/>
      <c r="BM185" s="445"/>
      <c r="BN185" s="445"/>
      <c r="BO185" s="445"/>
    </row>
    <row r="186" spans="1:200" s="136" customFormat="1" ht="18" customHeight="1">
      <c r="B186" s="1304"/>
      <c r="C186" s="1305"/>
      <c r="D186" s="1306" t="s">
        <v>97</v>
      </c>
      <c r="E186" s="1307"/>
      <c r="F186" s="1307"/>
      <c r="G186" s="1307"/>
      <c r="H186" s="1307"/>
      <c r="I186" s="1307"/>
      <c r="J186" s="1307"/>
      <c r="K186" s="1307"/>
      <c r="L186" s="1308"/>
      <c r="M186" s="1309"/>
      <c r="N186" s="1310"/>
      <c r="O186" s="1310"/>
      <c r="P186" s="1310"/>
      <c r="Q186" s="1310"/>
      <c r="R186" s="1310"/>
      <c r="S186" s="1305"/>
      <c r="T186" s="1311">
        <f>T72</f>
        <v>0</v>
      </c>
      <c r="U186" s="1312"/>
      <c r="V186" s="1312"/>
      <c r="W186" s="1312"/>
      <c r="X186" s="1312"/>
      <c r="Y186" s="1312"/>
      <c r="Z186" s="1312"/>
      <c r="AA186" s="1312"/>
      <c r="AB186" s="1312"/>
      <c r="AC186" s="141"/>
      <c r="AD186" s="1313"/>
      <c r="AE186" s="1314"/>
      <c r="AF186" s="384"/>
      <c r="AG186" s="1303">
        <f>AG72</f>
        <v>0</v>
      </c>
      <c r="AH186" s="1303"/>
      <c r="AI186" s="1303"/>
      <c r="AJ186" s="1303"/>
      <c r="AK186" s="1303"/>
      <c r="AL186" s="1303"/>
      <c r="AM186" s="1303"/>
      <c r="AN186" s="1338"/>
      <c r="AO186" s="1339"/>
      <c r="AP186" s="1299"/>
      <c r="AQ186" s="1300"/>
      <c r="AR186" s="1301"/>
      <c r="AS186" s="1299"/>
      <c r="AT186" s="1300"/>
      <c r="AU186" s="1301"/>
      <c r="AV186" s="1302">
        <f>AV72</f>
        <v>0</v>
      </c>
      <c r="AW186" s="1303"/>
      <c r="AX186" s="1303"/>
      <c r="AY186" s="1303"/>
      <c r="AZ186" s="1303"/>
      <c r="BA186" s="1303"/>
      <c r="BB186" s="1303"/>
      <c r="BC186" s="1303"/>
      <c r="BD186" s="1303"/>
      <c r="BE186" s="140"/>
      <c r="BF186" s="442"/>
      <c r="BG186" s="442"/>
      <c r="BH186" s="442"/>
      <c r="BI186" s="442"/>
      <c r="BJ186" s="442"/>
      <c r="BK186" s="442"/>
      <c r="BL186" s="442"/>
      <c r="BM186" s="442"/>
      <c r="BN186" s="442"/>
      <c r="BO186" s="442"/>
    </row>
    <row r="187" spans="1:200" s="136" customFormat="1" ht="18" customHeight="1">
      <c r="B187" s="1134" t="s">
        <v>334</v>
      </c>
      <c r="C187" s="1135"/>
      <c r="D187" s="1135"/>
      <c r="E187" s="1135"/>
      <c r="F187" s="1135"/>
      <c r="G187" s="1135"/>
      <c r="H187" s="1135"/>
      <c r="I187" s="1135"/>
      <c r="J187" s="1135"/>
      <c r="K187" s="1135"/>
      <c r="L187" s="1136"/>
      <c r="M187" s="1137" t="str">
        <f>M73</f>
        <v>　　　　人分</v>
      </c>
      <c r="N187" s="1138"/>
      <c r="O187" s="1138"/>
      <c r="P187" s="1138"/>
      <c r="Q187" s="1138"/>
      <c r="R187" s="1138"/>
      <c r="S187" s="1139"/>
      <c r="AE187" s="142"/>
      <c r="AF187" s="222" t="s">
        <v>207</v>
      </c>
      <c r="AG187" s="1297" t="s">
        <v>208</v>
      </c>
      <c r="AH187" s="1297"/>
      <c r="AI187" s="1297"/>
      <c r="AJ187" s="1297"/>
      <c r="AK187" s="1297"/>
      <c r="AL187" s="1297"/>
      <c r="AM187" s="1297"/>
      <c r="AN187" s="1297"/>
      <c r="AO187" s="1298"/>
      <c r="AP187" s="223" t="s">
        <v>217</v>
      </c>
      <c r="AQ187" s="1292" t="s">
        <v>98</v>
      </c>
      <c r="AR187" s="1292"/>
      <c r="AS187" s="1292"/>
      <c r="AT187" s="1292"/>
      <c r="AU187" s="1293"/>
      <c r="AV187" s="1294" t="s">
        <v>219</v>
      </c>
      <c r="AW187" s="1295"/>
      <c r="AX187" s="1295"/>
      <c r="AY187" s="1295"/>
      <c r="AZ187" s="1295"/>
      <c r="BA187" s="1295"/>
      <c r="BB187" s="1295"/>
      <c r="BC187" s="1295"/>
      <c r="BD187" s="1295"/>
      <c r="BE187" s="1296"/>
      <c r="BF187" s="446"/>
      <c r="BG187" s="446"/>
      <c r="BH187" s="446"/>
      <c r="BI187" s="446"/>
      <c r="BJ187" s="446"/>
      <c r="BK187" s="446"/>
      <c r="BL187" s="446"/>
      <c r="BM187" s="446"/>
      <c r="BN187" s="446"/>
      <c r="BO187" s="446"/>
    </row>
    <row r="188" spans="1:200" s="136" customFormat="1" ht="9.9499999999999993" customHeight="1">
      <c r="AF188" s="1290">
        <f>AF74</f>
        <v>0</v>
      </c>
      <c r="AG188" s="1242"/>
      <c r="AH188" s="1242"/>
      <c r="AI188" s="1242"/>
      <c r="AJ188" s="1242"/>
      <c r="AK188" s="1242"/>
      <c r="AL188" s="1242"/>
      <c r="AM188" s="1242"/>
      <c r="AN188" s="1357" t="s">
        <v>90</v>
      </c>
      <c r="AO188" s="1478"/>
      <c r="AP188" s="1435" t="s">
        <v>99</v>
      </c>
      <c r="AQ188" s="1369"/>
      <c r="AR188" s="1369"/>
      <c r="AS188" s="1369"/>
      <c r="AT188" s="1369"/>
      <c r="AU188" s="1436"/>
      <c r="AV188" s="1271">
        <f>AV74</f>
        <v>0</v>
      </c>
      <c r="AW188" s="1242"/>
      <c r="AX188" s="1242"/>
      <c r="AY188" s="1242"/>
      <c r="AZ188" s="1242"/>
      <c r="BA188" s="1242"/>
      <c r="BB188" s="1242"/>
      <c r="BC188" s="1242"/>
      <c r="BD188" s="1242"/>
      <c r="BE188" s="1274" t="s">
        <v>8</v>
      </c>
      <c r="BF188" s="441"/>
      <c r="BG188" s="441"/>
      <c r="BH188" s="441"/>
      <c r="BI188" s="441"/>
      <c r="BJ188" s="441"/>
      <c r="BK188" s="441"/>
      <c r="BL188" s="441"/>
      <c r="BM188" s="441"/>
      <c r="BN188" s="441"/>
      <c r="BO188" s="441"/>
    </row>
    <row r="189" spans="1:200" s="136" customFormat="1" ht="9.9499999999999993" customHeight="1">
      <c r="AF189" s="1291"/>
      <c r="AG189" s="1273"/>
      <c r="AH189" s="1273"/>
      <c r="AI189" s="1273"/>
      <c r="AJ189" s="1273"/>
      <c r="AK189" s="1273"/>
      <c r="AL189" s="1273"/>
      <c r="AM189" s="1273"/>
      <c r="AN189" s="1479"/>
      <c r="AO189" s="1480"/>
      <c r="AP189" s="1276">
        <f>AP75</f>
        <v>0.02</v>
      </c>
      <c r="AQ189" s="630"/>
      <c r="AR189" s="630"/>
      <c r="AS189" s="630"/>
      <c r="AT189" s="630"/>
      <c r="AU189" s="1277"/>
      <c r="AV189" s="1272"/>
      <c r="AW189" s="1273"/>
      <c r="AX189" s="1273"/>
      <c r="AY189" s="1273"/>
      <c r="AZ189" s="1273"/>
      <c r="BA189" s="1273"/>
      <c r="BB189" s="1273"/>
      <c r="BC189" s="1273"/>
      <c r="BD189" s="1273"/>
      <c r="BE189" s="1275"/>
      <c r="BF189" s="437"/>
      <c r="BG189" s="437"/>
      <c r="BH189" s="437"/>
      <c r="BI189" s="437"/>
      <c r="BJ189" s="437"/>
      <c r="BK189" s="437"/>
      <c r="BL189" s="437"/>
      <c r="BM189" s="437"/>
      <c r="BN189" s="437"/>
      <c r="BO189" s="437"/>
    </row>
    <row r="190" spans="1:200" s="136" customFormat="1" ht="11.1" customHeight="1">
      <c r="B190" s="411"/>
      <c r="C190" s="411"/>
      <c r="D190" s="411"/>
      <c r="E190" s="411"/>
      <c r="F190" s="411"/>
      <c r="G190" s="411"/>
      <c r="H190" s="411"/>
      <c r="I190" s="411"/>
      <c r="J190" s="411"/>
      <c r="K190" s="411"/>
      <c r="L190" s="411"/>
      <c r="M190" s="411"/>
      <c r="N190" s="411"/>
      <c r="O190" s="411"/>
      <c r="P190" s="411"/>
      <c r="Q190" s="411"/>
      <c r="R190" s="411"/>
      <c r="S190" s="411"/>
      <c r="T190" s="411"/>
      <c r="U190" s="411"/>
      <c r="V190" s="411"/>
      <c r="W190" s="411"/>
      <c r="X190" s="411"/>
      <c r="Y190" s="411"/>
      <c r="Z190" s="411"/>
      <c r="AA190" s="411"/>
      <c r="AB190" s="411"/>
      <c r="AC190" s="411"/>
      <c r="AD190" s="411"/>
      <c r="AE190" s="411"/>
      <c r="AF190" s="411"/>
      <c r="AG190" s="411"/>
      <c r="AH190" s="411"/>
      <c r="AI190" s="410"/>
      <c r="AJ190" s="410"/>
      <c r="AK190" s="410"/>
      <c r="AL190" s="410"/>
      <c r="AM190" s="410"/>
      <c r="AN190" s="410"/>
      <c r="AO190" s="410"/>
      <c r="AP190" s="410"/>
      <c r="AQ190" s="410"/>
      <c r="AR190" s="410"/>
      <c r="AS190" s="413"/>
      <c r="AT190" s="413"/>
      <c r="AU190" s="413"/>
      <c r="AV190" s="413"/>
      <c r="AW190" s="432"/>
      <c r="AX190" s="432"/>
      <c r="AY190" s="432"/>
      <c r="AZ190" s="432"/>
      <c r="BA190" s="418"/>
      <c r="BB190" s="418"/>
      <c r="BC190" s="418"/>
      <c r="BD190" s="417"/>
      <c r="BE190" s="433"/>
      <c r="BF190" s="433"/>
      <c r="BG190" s="433"/>
      <c r="BH190" s="433"/>
      <c r="BI190" s="433"/>
      <c r="BJ190" s="433"/>
      <c r="BK190" s="433"/>
      <c r="BL190" s="433"/>
      <c r="BM190" s="433"/>
      <c r="BN190" s="433"/>
      <c r="BO190" s="433"/>
    </row>
    <row r="191" spans="1:200" s="136" customFormat="1" ht="11.1" customHeight="1">
      <c r="B191" s="411"/>
      <c r="C191" s="411"/>
      <c r="D191" s="411"/>
      <c r="E191" s="411"/>
      <c r="F191" s="411"/>
      <c r="G191" s="411"/>
      <c r="H191" s="411"/>
      <c r="I191" s="411"/>
      <c r="J191" s="411"/>
      <c r="K191" s="411"/>
      <c r="L191" s="411"/>
      <c r="M191" s="411"/>
      <c r="N191" s="411"/>
      <c r="O191" s="411"/>
      <c r="P191" s="411"/>
      <c r="Q191" s="411"/>
      <c r="R191" s="411"/>
      <c r="S191" s="411"/>
      <c r="T191" s="411"/>
      <c r="U191" s="411"/>
      <c r="V191" s="411"/>
      <c r="W191" s="411"/>
      <c r="X191" s="411"/>
      <c r="Y191" s="411"/>
      <c r="Z191" s="411"/>
      <c r="AA191" s="411"/>
      <c r="AB191" s="411"/>
      <c r="AC191" s="411"/>
      <c r="AD191" s="411"/>
      <c r="AE191" s="411"/>
      <c r="AF191" s="411"/>
      <c r="AG191" s="411"/>
      <c r="AH191" s="411"/>
      <c r="AI191" s="410"/>
      <c r="AJ191" s="410"/>
      <c r="AK191" s="410"/>
      <c r="AL191" s="410"/>
      <c r="AM191" s="410"/>
      <c r="AN191" s="410"/>
      <c r="AO191" s="410"/>
      <c r="AP191" s="410"/>
      <c r="AQ191" s="410"/>
      <c r="AR191" s="412"/>
      <c r="AS191" s="413"/>
      <c r="AT191" s="413"/>
      <c r="AU191" s="413"/>
      <c r="AV191" s="413"/>
      <c r="AW191" s="434"/>
      <c r="AX191" s="434"/>
      <c r="AY191" s="434"/>
      <c r="AZ191" s="413"/>
      <c r="BA191" s="415"/>
      <c r="BB191" s="415"/>
      <c r="BC191" s="415"/>
      <c r="BD191" s="416"/>
      <c r="BE191" s="435"/>
      <c r="BF191" s="435"/>
      <c r="BG191" s="435"/>
      <c r="BH191" s="435"/>
      <c r="BI191" s="435"/>
      <c r="BJ191" s="435"/>
      <c r="BK191" s="435"/>
      <c r="BL191" s="435"/>
      <c r="BM191" s="435"/>
      <c r="BN191" s="435"/>
      <c r="BO191" s="435"/>
    </row>
    <row r="192" spans="1:200" s="397" customFormat="1" ht="6" customHeight="1">
      <c r="A192" s="1116" t="s">
        <v>315</v>
      </c>
      <c r="B192" s="1118"/>
      <c r="C192" s="1102" t="s">
        <v>316</v>
      </c>
      <c r="D192" s="1103"/>
      <c r="E192" s="1103"/>
      <c r="F192" s="1103"/>
      <c r="G192" s="1103"/>
      <c r="H192" s="1103"/>
      <c r="I192" s="1103"/>
      <c r="J192" s="1103"/>
      <c r="K192" s="1103"/>
      <c r="L192" s="1103"/>
      <c r="M192" s="1103"/>
      <c r="N192" s="1103"/>
      <c r="O192" s="1103"/>
      <c r="P192" s="1103"/>
      <c r="Q192" s="1103"/>
      <c r="R192" s="1103"/>
      <c r="S192" s="1103"/>
      <c r="T192" s="1103"/>
      <c r="U192" s="1104"/>
      <c r="V192" s="1124" t="s">
        <v>317</v>
      </c>
      <c r="W192" s="1109"/>
      <c r="X192" s="1109"/>
      <c r="Y192" s="1109"/>
      <c r="Z192" s="1109"/>
      <c r="AA192" s="1109"/>
      <c r="AB192" s="1109"/>
      <c r="AC192" s="1109"/>
      <c r="AD192" s="1125"/>
      <c r="AE192" s="1116" t="s">
        <v>318</v>
      </c>
      <c r="AF192" s="1117"/>
      <c r="AG192" s="1117"/>
      <c r="AH192" s="1117"/>
      <c r="AI192" s="1117"/>
      <c r="AJ192" s="1117"/>
      <c r="AK192" s="1117"/>
      <c r="AL192" s="1117"/>
      <c r="AM192" s="1118"/>
      <c r="AN192" s="1124" t="s">
        <v>319</v>
      </c>
      <c r="AO192" s="1109"/>
      <c r="AP192" s="1109"/>
      <c r="AQ192" s="1109"/>
      <c r="AR192" s="1109"/>
      <c r="AS192" s="1109"/>
      <c r="AT192" s="1109"/>
      <c r="AU192" s="1109"/>
      <c r="AV192" s="1109"/>
      <c r="AW192" s="1125"/>
      <c r="AX192" s="395"/>
      <c r="AY192" s="1132"/>
      <c r="AZ192" s="1132"/>
      <c r="BA192" s="1132"/>
      <c r="BB192" s="1132"/>
      <c r="BC192" s="1133"/>
      <c r="BD192" s="1133"/>
      <c r="BE192" s="1133"/>
      <c r="BF192" s="1133"/>
      <c r="BG192" s="1133"/>
      <c r="BH192" s="1133"/>
      <c r="BI192" s="1133"/>
      <c r="BJ192" s="1133"/>
      <c r="BK192" s="1133"/>
      <c r="BL192" s="1133"/>
      <c r="BM192" s="1133"/>
      <c r="BN192" s="1133"/>
      <c r="BO192" s="1133"/>
      <c r="BP192" s="1133"/>
      <c r="BQ192" s="1133"/>
      <c r="BR192" s="1133"/>
      <c r="BS192" s="1133"/>
      <c r="BT192" s="1133"/>
      <c r="BU192" s="1133"/>
      <c r="BV192" s="1133"/>
      <c r="BW192" s="1133"/>
      <c r="BX192" s="1133"/>
      <c r="BY192" s="1133"/>
      <c r="BZ192" s="1133"/>
      <c r="CA192" s="1133"/>
      <c r="CB192" s="1133"/>
      <c r="CC192" s="1133"/>
      <c r="CD192" s="1133"/>
      <c r="CE192" s="1133"/>
      <c r="CF192" s="1133"/>
      <c r="CG192" s="1133"/>
      <c r="CH192" s="1133"/>
      <c r="CI192" s="1133"/>
      <c r="CJ192" s="1109" t="s">
        <v>317</v>
      </c>
      <c r="CK192" s="1109"/>
      <c r="CL192" s="1109"/>
      <c r="CM192" s="1109"/>
      <c r="CN192" s="1109"/>
      <c r="CO192" s="1109"/>
      <c r="CP192" s="1109"/>
      <c r="CQ192" s="1109"/>
      <c r="CR192" s="1109"/>
      <c r="CS192" s="1109"/>
      <c r="CT192" s="1109"/>
      <c r="CU192" s="1125"/>
      <c r="CV192" s="1116" t="s">
        <v>318</v>
      </c>
      <c r="CW192" s="1117"/>
      <c r="CX192" s="1117"/>
      <c r="CY192" s="1117"/>
      <c r="CZ192" s="1117"/>
      <c r="DA192" s="1117"/>
      <c r="DB192" s="1117"/>
      <c r="DC192" s="1117"/>
      <c r="DD192" s="1117"/>
      <c r="DE192" s="1118"/>
      <c r="DF192" s="1099" t="s">
        <v>319</v>
      </c>
      <c r="DG192" s="1099"/>
      <c r="DH192" s="1099"/>
      <c r="DI192" s="1099"/>
      <c r="DJ192" s="1099"/>
      <c r="DK192" s="1099"/>
      <c r="DL192" s="1099"/>
      <c r="DM192" s="1099"/>
      <c r="DN192" s="1099"/>
      <c r="DO192" s="1099"/>
      <c r="DP192" s="1099"/>
      <c r="DQ192" s="1099"/>
      <c r="DR192" s="1099"/>
      <c r="DS192" s="1099"/>
      <c r="DT192" s="395"/>
      <c r="DU192" s="1101" t="s">
        <v>315</v>
      </c>
      <c r="DV192" s="1101"/>
      <c r="DW192" s="1101"/>
      <c r="DX192" s="1101"/>
      <c r="DY192" s="1101"/>
      <c r="DZ192" s="1101"/>
      <c r="EA192" s="1102" t="s">
        <v>316</v>
      </c>
      <c r="EB192" s="1103"/>
      <c r="EC192" s="1103"/>
      <c r="ED192" s="1103"/>
      <c r="EE192" s="1103"/>
      <c r="EF192" s="1103"/>
      <c r="EG192" s="1103"/>
      <c r="EH192" s="1103"/>
      <c r="EI192" s="1103"/>
      <c r="EJ192" s="1103"/>
      <c r="EK192" s="1103"/>
      <c r="EL192" s="1103"/>
      <c r="EM192" s="1103"/>
      <c r="EN192" s="1103"/>
      <c r="EO192" s="1103"/>
      <c r="EP192" s="1103"/>
      <c r="EQ192" s="1103"/>
      <c r="ER192" s="1103"/>
      <c r="ES192" s="1103"/>
      <c r="ET192" s="1103"/>
      <c r="EU192" s="1103"/>
      <c r="EV192" s="1103"/>
      <c r="EW192" s="1103"/>
      <c r="EX192" s="1103"/>
      <c r="EY192" s="1103"/>
      <c r="EZ192" s="1104"/>
      <c r="FA192" s="1109" t="s">
        <v>317</v>
      </c>
      <c r="FB192" s="1110"/>
      <c r="FC192" s="1110"/>
      <c r="FD192" s="1110"/>
      <c r="FE192" s="1110"/>
      <c r="FF192" s="1110"/>
      <c r="FG192" s="1110"/>
      <c r="FH192" s="1110"/>
      <c r="FI192" s="1110"/>
      <c r="FJ192" s="1110"/>
      <c r="FK192" s="1111"/>
      <c r="FL192" s="1101" t="s">
        <v>318</v>
      </c>
      <c r="FM192" s="1101"/>
      <c r="FN192" s="1101"/>
      <c r="FO192" s="1101"/>
      <c r="FP192" s="1101"/>
      <c r="FQ192" s="1101"/>
      <c r="FR192" s="1099" t="s">
        <v>319</v>
      </c>
      <c r="FS192" s="1099"/>
      <c r="FT192" s="1099"/>
      <c r="FU192" s="1099"/>
      <c r="FV192" s="1099"/>
      <c r="FW192" s="1099"/>
      <c r="FX192" s="395"/>
      <c r="FY192" s="396"/>
      <c r="FZ192" s="396"/>
      <c r="GA192" s="396"/>
      <c r="GB192" s="396"/>
      <c r="GC192" s="395"/>
      <c r="GD192" s="395"/>
      <c r="GE192" s="395"/>
      <c r="GF192" s="395"/>
      <c r="GG192" s="395"/>
      <c r="GH192" s="395"/>
      <c r="GI192" s="395"/>
      <c r="GJ192" s="395"/>
      <c r="GK192" s="395"/>
      <c r="GL192" s="395"/>
      <c r="GM192" s="395"/>
      <c r="GN192" s="395"/>
      <c r="GO192" s="395"/>
      <c r="GP192" s="395"/>
      <c r="GQ192" s="395"/>
      <c r="GR192" s="395"/>
    </row>
    <row r="193" spans="1:200" s="397" customFormat="1" ht="6" customHeight="1">
      <c r="A193" s="1122"/>
      <c r="B193" s="1123"/>
      <c r="C193" s="1105"/>
      <c r="D193" s="959"/>
      <c r="E193" s="959"/>
      <c r="F193" s="959"/>
      <c r="G193" s="959"/>
      <c r="H193" s="959"/>
      <c r="I193" s="959"/>
      <c r="J193" s="959"/>
      <c r="K193" s="959"/>
      <c r="L193" s="959"/>
      <c r="M193" s="959"/>
      <c r="N193" s="959"/>
      <c r="O193" s="959"/>
      <c r="P193" s="959"/>
      <c r="Q193" s="959"/>
      <c r="R193" s="959"/>
      <c r="S193" s="959"/>
      <c r="T193" s="959"/>
      <c r="U193" s="1106"/>
      <c r="V193" s="1126"/>
      <c r="W193" s="1127"/>
      <c r="X193" s="1127"/>
      <c r="Y193" s="1127"/>
      <c r="Z193" s="1127"/>
      <c r="AA193" s="1127"/>
      <c r="AB193" s="1127"/>
      <c r="AC193" s="1127"/>
      <c r="AD193" s="1128"/>
      <c r="AE193" s="1119"/>
      <c r="AF193" s="1120"/>
      <c r="AG193" s="1120"/>
      <c r="AH193" s="1120"/>
      <c r="AI193" s="1120"/>
      <c r="AJ193" s="1120"/>
      <c r="AK193" s="1120"/>
      <c r="AL193" s="1120"/>
      <c r="AM193" s="1121"/>
      <c r="AN193" s="1126"/>
      <c r="AO193" s="1127"/>
      <c r="AP193" s="1127"/>
      <c r="AQ193" s="1127"/>
      <c r="AR193" s="1127"/>
      <c r="AS193" s="1127"/>
      <c r="AT193" s="1127"/>
      <c r="AU193" s="1127"/>
      <c r="AV193" s="1127"/>
      <c r="AW193" s="1128"/>
      <c r="AX193" s="395"/>
      <c r="AY193" s="1132"/>
      <c r="AZ193" s="1132"/>
      <c r="BA193" s="1132"/>
      <c r="BB193" s="1132"/>
      <c r="BC193" s="1133"/>
      <c r="BD193" s="1133"/>
      <c r="BE193" s="1133"/>
      <c r="BF193" s="1133"/>
      <c r="BG193" s="1133"/>
      <c r="BH193" s="1133"/>
      <c r="BI193" s="1133"/>
      <c r="BJ193" s="1133"/>
      <c r="BK193" s="1133"/>
      <c r="BL193" s="1133"/>
      <c r="BM193" s="1133"/>
      <c r="BN193" s="1133"/>
      <c r="BO193" s="1133"/>
      <c r="BP193" s="1133"/>
      <c r="BQ193" s="1133"/>
      <c r="BR193" s="1133"/>
      <c r="BS193" s="1133"/>
      <c r="BT193" s="1133"/>
      <c r="BU193" s="1133"/>
      <c r="BV193" s="1133"/>
      <c r="BW193" s="1133"/>
      <c r="BX193" s="1133"/>
      <c r="BY193" s="1133"/>
      <c r="BZ193" s="1133"/>
      <c r="CA193" s="1133"/>
      <c r="CB193" s="1133"/>
      <c r="CC193" s="1133"/>
      <c r="CD193" s="1133"/>
      <c r="CE193" s="1133"/>
      <c r="CF193" s="1133"/>
      <c r="CG193" s="1133"/>
      <c r="CH193" s="1133"/>
      <c r="CI193" s="1133"/>
      <c r="CJ193" s="1127"/>
      <c r="CK193" s="1127"/>
      <c r="CL193" s="1127"/>
      <c r="CM193" s="1127"/>
      <c r="CN193" s="1127"/>
      <c r="CO193" s="1127"/>
      <c r="CP193" s="1127"/>
      <c r="CQ193" s="1127"/>
      <c r="CR193" s="1127"/>
      <c r="CS193" s="1127"/>
      <c r="CT193" s="1127"/>
      <c r="CU193" s="1128"/>
      <c r="CV193" s="1119"/>
      <c r="CW193" s="1120"/>
      <c r="CX193" s="1120"/>
      <c r="CY193" s="1120"/>
      <c r="CZ193" s="1120"/>
      <c r="DA193" s="1120"/>
      <c r="DB193" s="1120"/>
      <c r="DC193" s="1120"/>
      <c r="DD193" s="1120"/>
      <c r="DE193" s="1121"/>
      <c r="DF193" s="1099"/>
      <c r="DG193" s="1099"/>
      <c r="DH193" s="1099"/>
      <c r="DI193" s="1099"/>
      <c r="DJ193" s="1099"/>
      <c r="DK193" s="1099"/>
      <c r="DL193" s="1099"/>
      <c r="DM193" s="1099"/>
      <c r="DN193" s="1099"/>
      <c r="DO193" s="1099"/>
      <c r="DP193" s="1099"/>
      <c r="DQ193" s="1099"/>
      <c r="DR193" s="1099"/>
      <c r="DS193" s="1099"/>
      <c r="DT193" s="395"/>
      <c r="DU193" s="1101"/>
      <c r="DV193" s="1101"/>
      <c r="DW193" s="1101"/>
      <c r="DX193" s="1101"/>
      <c r="DY193" s="1101"/>
      <c r="DZ193" s="1101"/>
      <c r="EA193" s="1105"/>
      <c r="EB193" s="959"/>
      <c r="EC193" s="959"/>
      <c r="ED193" s="959"/>
      <c r="EE193" s="959"/>
      <c r="EF193" s="959"/>
      <c r="EG193" s="959"/>
      <c r="EH193" s="959"/>
      <c r="EI193" s="959"/>
      <c r="EJ193" s="959"/>
      <c r="EK193" s="959"/>
      <c r="EL193" s="959"/>
      <c r="EM193" s="959"/>
      <c r="EN193" s="959"/>
      <c r="EO193" s="959"/>
      <c r="EP193" s="959"/>
      <c r="EQ193" s="959"/>
      <c r="ER193" s="959"/>
      <c r="ES193" s="959"/>
      <c r="ET193" s="959"/>
      <c r="EU193" s="959"/>
      <c r="EV193" s="959"/>
      <c r="EW193" s="959"/>
      <c r="EX193" s="959"/>
      <c r="EY193" s="959"/>
      <c r="EZ193" s="1106"/>
      <c r="FA193" s="1112"/>
      <c r="FB193" s="1112"/>
      <c r="FC193" s="1112"/>
      <c r="FD193" s="1112"/>
      <c r="FE193" s="1112"/>
      <c r="FF193" s="1112"/>
      <c r="FG193" s="1112"/>
      <c r="FH193" s="1112"/>
      <c r="FI193" s="1112"/>
      <c r="FJ193" s="1112"/>
      <c r="FK193" s="1113"/>
      <c r="FL193" s="1101"/>
      <c r="FM193" s="1101"/>
      <c r="FN193" s="1101"/>
      <c r="FO193" s="1101"/>
      <c r="FP193" s="1101"/>
      <c r="FQ193" s="1101"/>
      <c r="FR193" s="1099"/>
      <c r="FS193" s="1099"/>
      <c r="FT193" s="1099"/>
      <c r="FU193" s="1099"/>
      <c r="FV193" s="1099"/>
      <c r="FW193" s="1099"/>
      <c r="FX193" s="395"/>
      <c r="FY193" s="396"/>
      <c r="FZ193" s="396"/>
      <c r="GA193" s="396"/>
      <c r="GB193" s="396"/>
      <c r="GC193" s="395"/>
      <c r="GD193" s="395"/>
      <c r="GE193" s="395"/>
      <c r="GF193" s="395"/>
      <c r="GG193" s="395"/>
      <c r="GH193" s="395"/>
      <c r="GI193" s="395"/>
      <c r="GJ193" s="395"/>
      <c r="GK193" s="395"/>
      <c r="GL193" s="395"/>
      <c r="GM193" s="395"/>
      <c r="GN193" s="395"/>
      <c r="GO193" s="395"/>
      <c r="GP193" s="395"/>
      <c r="GQ193" s="395"/>
      <c r="GR193" s="395"/>
    </row>
    <row r="194" spans="1:200" s="397" customFormat="1" ht="6" customHeight="1">
      <c r="A194" s="1122"/>
      <c r="B194" s="1123"/>
      <c r="C194" s="1105"/>
      <c r="D194" s="959"/>
      <c r="E194" s="959"/>
      <c r="F194" s="959"/>
      <c r="G194" s="959"/>
      <c r="H194" s="959"/>
      <c r="I194" s="959"/>
      <c r="J194" s="959"/>
      <c r="K194" s="959"/>
      <c r="L194" s="959"/>
      <c r="M194" s="959"/>
      <c r="N194" s="959"/>
      <c r="O194" s="959"/>
      <c r="P194" s="959"/>
      <c r="Q194" s="959"/>
      <c r="R194" s="959"/>
      <c r="S194" s="959"/>
      <c r="T194" s="959"/>
      <c r="U194" s="1106"/>
      <c r="V194" s="1126"/>
      <c r="W194" s="1127"/>
      <c r="X194" s="1127"/>
      <c r="Y194" s="1127"/>
      <c r="Z194" s="1127"/>
      <c r="AA194" s="1127"/>
      <c r="AB194" s="1127"/>
      <c r="AC194" s="1127"/>
      <c r="AD194" s="1128"/>
      <c r="AE194" s="1116" t="s">
        <v>320</v>
      </c>
      <c r="AF194" s="1117"/>
      <c r="AG194" s="1117"/>
      <c r="AH194" s="1118"/>
      <c r="AI194" s="1116" t="s">
        <v>321</v>
      </c>
      <c r="AJ194" s="1117"/>
      <c r="AK194" s="1117"/>
      <c r="AL194" s="1117"/>
      <c r="AM194" s="1118"/>
      <c r="AN194" s="1126"/>
      <c r="AO194" s="1127"/>
      <c r="AP194" s="1127"/>
      <c r="AQ194" s="1127"/>
      <c r="AR194" s="1127"/>
      <c r="AS194" s="1127"/>
      <c r="AT194" s="1127"/>
      <c r="AU194" s="1127"/>
      <c r="AV194" s="1127"/>
      <c r="AW194" s="1128"/>
      <c r="AX194" s="395"/>
      <c r="AY194" s="1132"/>
      <c r="AZ194" s="1132"/>
      <c r="BA194" s="1132"/>
      <c r="BB194" s="1132"/>
      <c r="BC194" s="1133"/>
      <c r="BD194" s="1133"/>
      <c r="BE194" s="1133"/>
      <c r="BF194" s="1133"/>
      <c r="BG194" s="1133"/>
      <c r="BH194" s="1133"/>
      <c r="BI194" s="1133"/>
      <c r="BJ194" s="1133"/>
      <c r="BK194" s="1133"/>
      <c r="BL194" s="1133"/>
      <c r="BM194" s="1133"/>
      <c r="BN194" s="1133"/>
      <c r="BO194" s="1133"/>
      <c r="BP194" s="1133"/>
      <c r="BQ194" s="1133"/>
      <c r="BR194" s="1133"/>
      <c r="BS194" s="1133"/>
      <c r="BT194" s="1133"/>
      <c r="BU194" s="1133"/>
      <c r="BV194" s="1133"/>
      <c r="BW194" s="1133"/>
      <c r="BX194" s="1133"/>
      <c r="BY194" s="1133"/>
      <c r="BZ194" s="1133"/>
      <c r="CA194" s="1133"/>
      <c r="CB194" s="1133"/>
      <c r="CC194" s="1133"/>
      <c r="CD194" s="1133"/>
      <c r="CE194" s="1133"/>
      <c r="CF194" s="1133"/>
      <c r="CG194" s="1133"/>
      <c r="CH194" s="1133"/>
      <c r="CI194" s="1133"/>
      <c r="CJ194" s="1127"/>
      <c r="CK194" s="1127"/>
      <c r="CL194" s="1127"/>
      <c r="CM194" s="1127"/>
      <c r="CN194" s="1127"/>
      <c r="CO194" s="1127"/>
      <c r="CP194" s="1127"/>
      <c r="CQ194" s="1127"/>
      <c r="CR194" s="1127"/>
      <c r="CS194" s="1127"/>
      <c r="CT194" s="1127"/>
      <c r="CU194" s="1128"/>
      <c r="CV194" s="1116" t="s">
        <v>320</v>
      </c>
      <c r="CW194" s="1117"/>
      <c r="CX194" s="1117"/>
      <c r="CY194" s="1117"/>
      <c r="CZ194" s="1118"/>
      <c r="DA194" s="1116" t="s">
        <v>321</v>
      </c>
      <c r="DB194" s="1117"/>
      <c r="DC194" s="1117"/>
      <c r="DD194" s="1117"/>
      <c r="DE194" s="1118"/>
      <c r="DF194" s="1099"/>
      <c r="DG194" s="1099"/>
      <c r="DH194" s="1099"/>
      <c r="DI194" s="1099"/>
      <c r="DJ194" s="1099"/>
      <c r="DK194" s="1099"/>
      <c r="DL194" s="1099"/>
      <c r="DM194" s="1099"/>
      <c r="DN194" s="1099"/>
      <c r="DO194" s="1099"/>
      <c r="DP194" s="1099"/>
      <c r="DQ194" s="1099"/>
      <c r="DR194" s="1099"/>
      <c r="DS194" s="1099"/>
      <c r="DT194" s="395"/>
      <c r="DU194" s="1101"/>
      <c r="DV194" s="1101"/>
      <c r="DW194" s="1101"/>
      <c r="DX194" s="1101"/>
      <c r="DY194" s="1101"/>
      <c r="DZ194" s="1101"/>
      <c r="EA194" s="1105"/>
      <c r="EB194" s="959"/>
      <c r="EC194" s="959"/>
      <c r="ED194" s="959"/>
      <c r="EE194" s="959"/>
      <c r="EF194" s="959"/>
      <c r="EG194" s="959"/>
      <c r="EH194" s="959"/>
      <c r="EI194" s="959"/>
      <c r="EJ194" s="959"/>
      <c r="EK194" s="959"/>
      <c r="EL194" s="959"/>
      <c r="EM194" s="959"/>
      <c r="EN194" s="959"/>
      <c r="EO194" s="959"/>
      <c r="EP194" s="959"/>
      <c r="EQ194" s="959"/>
      <c r="ER194" s="959"/>
      <c r="ES194" s="959"/>
      <c r="ET194" s="959"/>
      <c r="EU194" s="959"/>
      <c r="EV194" s="959"/>
      <c r="EW194" s="959"/>
      <c r="EX194" s="959"/>
      <c r="EY194" s="959"/>
      <c r="EZ194" s="1106"/>
      <c r="FA194" s="1112"/>
      <c r="FB194" s="1112"/>
      <c r="FC194" s="1112"/>
      <c r="FD194" s="1112"/>
      <c r="FE194" s="1112"/>
      <c r="FF194" s="1112"/>
      <c r="FG194" s="1112"/>
      <c r="FH194" s="1112"/>
      <c r="FI194" s="1112"/>
      <c r="FJ194" s="1112"/>
      <c r="FK194" s="1113"/>
      <c r="FL194" s="1101" t="s">
        <v>320</v>
      </c>
      <c r="FM194" s="1101"/>
      <c r="FN194" s="1101"/>
      <c r="FO194" s="1101" t="s">
        <v>321</v>
      </c>
      <c r="FP194" s="1101"/>
      <c r="FQ194" s="1101"/>
      <c r="FR194" s="1099"/>
      <c r="FS194" s="1099"/>
      <c r="FT194" s="1099"/>
      <c r="FU194" s="1099"/>
      <c r="FV194" s="1099"/>
      <c r="FW194" s="1099"/>
      <c r="FX194" s="395"/>
      <c r="FY194" s="396"/>
      <c r="FZ194" s="396"/>
      <c r="GA194" s="396"/>
      <c r="GB194" s="396"/>
      <c r="GC194" s="395"/>
      <c r="GD194" s="395"/>
      <c r="GE194" s="395"/>
      <c r="GF194" s="395"/>
      <c r="GG194" s="395"/>
      <c r="GH194" s="395"/>
      <c r="GI194" s="395"/>
      <c r="GJ194" s="395"/>
      <c r="GK194" s="395"/>
      <c r="GL194" s="395"/>
      <c r="GM194" s="395"/>
      <c r="GN194" s="395"/>
      <c r="GO194" s="395"/>
      <c r="GP194" s="395"/>
      <c r="GQ194" s="395"/>
      <c r="GR194" s="395"/>
    </row>
    <row r="195" spans="1:200" s="397" customFormat="1" ht="6" customHeight="1" thickBot="1">
      <c r="A195" s="1119"/>
      <c r="B195" s="1121"/>
      <c r="C195" s="1107"/>
      <c r="D195" s="960"/>
      <c r="E195" s="960"/>
      <c r="F195" s="960"/>
      <c r="G195" s="960"/>
      <c r="H195" s="960"/>
      <c r="I195" s="960"/>
      <c r="J195" s="960"/>
      <c r="K195" s="960"/>
      <c r="L195" s="960"/>
      <c r="M195" s="960"/>
      <c r="N195" s="960"/>
      <c r="O195" s="960"/>
      <c r="P195" s="960"/>
      <c r="Q195" s="960"/>
      <c r="R195" s="960"/>
      <c r="S195" s="960"/>
      <c r="T195" s="960"/>
      <c r="U195" s="1108"/>
      <c r="V195" s="1129"/>
      <c r="W195" s="1130"/>
      <c r="X195" s="1130"/>
      <c r="Y195" s="1130"/>
      <c r="Z195" s="1130"/>
      <c r="AA195" s="1130"/>
      <c r="AB195" s="1130"/>
      <c r="AC195" s="1130"/>
      <c r="AD195" s="1131"/>
      <c r="AE195" s="1119"/>
      <c r="AF195" s="1120"/>
      <c r="AG195" s="1120"/>
      <c r="AH195" s="1121"/>
      <c r="AI195" s="1119"/>
      <c r="AJ195" s="1120"/>
      <c r="AK195" s="1120"/>
      <c r="AL195" s="1120"/>
      <c r="AM195" s="1121"/>
      <c r="AN195" s="1126"/>
      <c r="AO195" s="1127"/>
      <c r="AP195" s="1127"/>
      <c r="AQ195" s="1127"/>
      <c r="AR195" s="1127"/>
      <c r="AS195" s="1127"/>
      <c r="AT195" s="1127"/>
      <c r="AU195" s="1127"/>
      <c r="AV195" s="1127"/>
      <c r="AW195" s="1128"/>
      <c r="AX195" s="395"/>
      <c r="AY195" s="1132"/>
      <c r="AZ195" s="1132"/>
      <c r="BA195" s="1132"/>
      <c r="BB195" s="1132"/>
      <c r="BC195" s="1133"/>
      <c r="BD195" s="1133"/>
      <c r="BE195" s="1133"/>
      <c r="BF195" s="1133"/>
      <c r="BG195" s="1133"/>
      <c r="BH195" s="1133"/>
      <c r="BI195" s="1133"/>
      <c r="BJ195" s="1133"/>
      <c r="BK195" s="1133"/>
      <c r="BL195" s="1133"/>
      <c r="BM195" s="1133"/>
      <c r="BN195" s="1133"/>
      <c r="BO195" s="1133"/>
      <c r="BP195" s="1133"/>
      <c r="BQ195" s="1133"/>
      <c r="BR195" s="1133"/>
      <c r="BS195" s="1133"/>
      <c r="BT195" s="1133"/>
      <c r="BU195" s="1133"/>
      <c r="BV195" s="1133"/>
      <c r="BW195" s="1133"/>
      <c r="BX195" s="1133"/>
      <c r="BY195" s="1133"/>
      <c r="BZ195" s="1133"/>
      <c r="CA195" s="1133"/>
      <c r="CB195" s="1133"/>
      <c r="CC195" s="1133"/>
      <c r="CD195" s="1133"/>
      <c r="CE195" s="1133"/>
      <c r="CF195" s="1133"/>
      <c r="CG195" s="1133"/>
      <c r="CH195" s="1133"/>
      <c r="CI195" s="1133"/>
      <c r="CJ195" s="1130"/>
      <c r="CK195" s="1130"/>
      <c r="CL195" s="1130"/>
      <c r="CM195" s="1130"/>
      <c r="CN195" s="1130"/>
      <c r="CO195" s="1130"/>
      <c r="CP195" s="1130"/>
      <c r="CQ195" s="1130"/>
      <c r="CR195" s="1130"/>
      <c r="CS195" s="1130"/>
      <c r="CT195" s="1130"/>
      <c r="CU195" s="1131"/>
      <c r="CV195" s="1119"/>
      <c r="CW195" s="1120"/>
      <c r="CX195" s="1120"/>
      <c r="CY195" s="1120"/>
      <c r="CZ195" s="1121"/>
      <c r="DA195" s="1119"/>
      <c r="DB195" s="1120"/>
      <c r="DC195" s="1120"/>
      <c r="DD195" s="1120"/>
      <c r="DE195" s="1121"/>
      <c r="DF195" s="1100"/>
      <c r="DG195" s="1100"/>
      <c r="DH195" s="1100"/>
      <c r="DI195" s="1100"/>
      <c r="DJ195" s="1100"/>
      <c r="DK195" s="1100"/>
      <c r="DL195" s="1100"/>
      <c r="DM195" s="1100"/>
      <c r="DN195" s="1100"/>
      <c r="DO195" s="1099"/>
      <c r="DP195" s="1099"/>
      <c r="DQ195" s="1099"/>
      <c r="DR195" s="1099"/>
      <c r="DS195" s="1099"/>
      <c r="DT195" s="395"/>
      <c r="DU195" s="1101"/>
      <c r="DV195" s="1101"/>
      <c r="DW195" s="1101"/>
      <c r="DX195" s="1101"/>
      <c r="DY195" s="1101"/>
      <c r="DZ195" s="1101"/>
      <c r="EA195" s="1107"/>
      <c r="EB195" s="960"/>
      <c r="EC195" s="960"/>
      <c r="ED195" s="960"/>
      <c r="EE195" s="960"/>
      <c r="EF195" s="960"/>
      <c r="EG195" s="960"/>
      <c r="EH195" s="960"/>
      <c r="EI195" s="960"/>
      <c r="EJ195" s="960"/>
      <c r="EK195" s="960"/>
      <c r="EL195" s="960"/>
      <c r="EM195" s="960"/>
      <c r="EN195" s="960"/>
      <c r="EO195" s="960"/>
      <c r="EP195" s="960"/>
      <c r="EQ195" s="960"/>
      <c r="ER195" s="960"/>
      <c r="ES195" s="960"/>
      <c r="ET195" s="960"/>
      <c r="EU195" s="960"/>
      <c r="EV195" s="960"/>
      <c r="EW195" s="960"/>
      <c r="EX195" s="960"/>
      <c r="EY195" s="960"/>
      <c r="EZ195" s="1108"/>
      <c r="FA195" s="1114"/>
      <c r="FB195" s="1114"/>
      <c r="FC195" s="1114"/>
      <c r="FD195" s="1114"/>
      <c r="FE195" s="1114"/>
      <c r="FF195" s="1114"/>
      <c r="FG195" s="1114"/>
      <c r="FH195" s="1114"/>
      <c r="FI195" s="1114"/>
      <c r="FJ195" s="1114"/>
      <c r="FK195" s="1115"/>
      <c r="FL195" s="1101"/>
      <c r="FM195" s="1101"/>
      <c r="FN195" s="1101"/>
      <c r="FO195" s="1101"/>
      <c r="FP195" s="1101"/>
      <c r="FQ195" s="1101"/>
      <c r="FR195" s="1100"/>
      <c r="FS195" s="1100"/>
      <c r="FT195" s="1100"/>
      <c r="FU195" s="1100"/>
      <c r="FV195" s="1099"/>
      <c r="FW195" s="1099"/>
      <c r="FX195" s="395"/>
      <c r="FY195" s="396"/>
      <c r="FZ195" s="396"/>
      <c r="GA195" s="396"/>
      <c r="GB195" s="396"/>
      <c r="GC195" s="395"/>
      <c r="GD195" s="395"/>
      <c r="GE195" s="395"/>
      <c r="GF195" s="395"/>
      <c r="GG195" s="395"/>
      <c r="GH195" s="395"/>
      <c r="GI195" s="395"/>
      <c r="GJ195" s="395"/>
      <c r="GK195" s="395"/>
      <c r="GL195" s="395"/>
      <c r="GM195" s="395"/>
      <c r="GN195" s="395"/>
      <c r="GO195" s="395"/>
      <c r="GP195" s="395"/>
      <c r="GQ195" s="395"/>
      <c r="GR195" s="395"/>
    </row>
    <row r="196" spans="1:200" s="397" customFormat="1" ht="7.5" customHeight="1">
      <c r="A196" s="1045"/>
      <c r="B196" s="1046"/>
      <c r="C196" s="1051">
        <f>C81</f>
        <v>0</v>
      </c>
      <c r="D196" s="1052"/>
      <c r="E196" s="1052"/>
      <c r="F196" s="1052"/>
      <c r="G196" s="1052"/>
      <c r="H196" s="1052"/>
      <c r="I196" s="1052"/>
      <c r="J196" s="1052"/>
      <c r="K196" s="1052"/>
      <c r="L196" s="1052"/>
      <c r="M196" s="1052"/>
      <c r="N196" s="1052"/>
      <c r="O196" s="1052"/>
      <c r="P196" s="1052"/>
      <c r="Q196" s="1052"/>
      <c r="R196" s="1052"/>
      <c r="S196" s="1052"/>
      <c r="T196" s="1052"/>
      <c r="U196" s="1053"/>
      <c r="V196" s="1060" t="s">
        <v>322</v>
      </c>
      <c r="W196" s="1061"/>
      <c r="X196" s="1061"/>
      <c r="Y196" s="1061"/>
      <c r="Z196" s="1061"/>
      <c r="AA196" s="1061"/>
      <c r="AB196" s="1061"/>
      <c r="AC196" s="1061"/>
      <c r="AD196" s="1062"/>
      <c r="AE196" s="1063">
        <f>AE81</f>
        <v>0</v>
      </c>
      <c r="AF196" s="1064"/>
      <c r="AG196" s="1064"/>
      <c r="AH196" s="1065"/>
      <c r="AI196" s="1063">
        <f>AI81</f>
        <v>0</v>
      </c>
      <c r="AJ196" s="1064"/>
      <c r="AK196" s="1064"/>
      <c r="AL196" s="1064"/>
      <c r="AM196" s="1072"/>
      <c r="AN196" s="1096">
        <f>AN81</f>
        <v>0</v>
      </c>
      <c r="AO196" s="1097"/>
      <c r="AP196" s="1097"/>
      <c r="AQ196" s="1097"/>
      <c r="AR196" s="1097"/>
      <c r="AS196" s="1098"/>
      <c r="AT196" s="1088" t="s">
        <v>322</v>
      </c>
      <c r="AU196" s="1089"/>
      <c r="AV196" s="1089"/>
      <c r="AW196" s="1084"/>
      <c r="AX196" s="398"/>
      <c r="AY196" s="1080"/>
      <c r="AZ196" s="1080"/>
      <c r="BA196" s="1080"/>
      <c r="BB196" s="1080"/>
      <c r="BC196" s="1081"/>
      <c r="BD196" s="1081"/>
      <c r="BE196" s="1081"/>
      <c r="BF196" s="1081"/>
      <c r="BG196" s="1081"/>
      <c r="BH196" s="1081"/>
      <c r="BI196" s="1081"/>
      <c r="BJ196" s="1081"/>
      <c r="BK196" s="1081"/>
      <c r="BL196" s="1081"/>
      <c r="BM196" s="1081"/>
      <c r="BN196" s="1081"/>
      <c r="BO196" s="1081"/>
      <c r="BP196" s="1081"/>
      <c r="BQ196" s="1081"/>
      <c r="BR196" s="1081"/>
      <c r="BS196" s="1081"/>
      <c r="BT196" s="1081"/>
      <c r="BU196" s="1081"/>
      <c r="BV196" s="1081"/>
      <c r="BW196" s="1081"/>
      <c r="BX196" s="1081"/>
      <c r="BY196" s="1081"/>
      <c r="BZ196" s="1081"/>
      <c r="CA196" s="1081"/>
      <c r="CB196" s="1081"/>
      <c r="CC196" s="1081"/>
      <c r="CD196" s="1081"/>
      <c r="CE196" s="1081"/>
      <c r="CF196" s="1081"/>
      <c r="CG196" s="1081"/>
      <c r="CH196" s="1081"/>
      <c r="CI196" s="1081"/>
      <c r="CJ196" s="1082" t="s">
        <v>322</v>
      </c>
      <c r="CK196" s="1082"/>
      <c r="CL196" s="1082"/>
      <c r="CM196" s="1082"/>
      <c r="CN196" s="1082"/>
      <c r="CO196" s="1082"/>
      <c r="CP196" s="1082"/>
      <c r="CQ196" s="1082"/>
      <c r="CR196" s="1082"/>
      <c r="CS196" s="1082"/>
      <c r="CT196" s="1082"/>
      <c r="CU196" s="1083"/>
      <c r="CV196" s="1063"/>
      <c r="CW196" s="1064"/>
      <c r="CX196" s="1064"/>
      <c r="CY196" s="1064"/>
      <c r="CZ196" s="1065"/>
      <c r="DA196" s="1063"/>
      <c r="DB196" s="1064"/>
      <c r="DC196" s="1064"/>
      <c r="DD196" s="1064"/>
      <c r="DE196" s="1072"/>
      <c r="DF196" s="1090"/>
      <c r="DG196" s="1091"/>
      <c r="DH196" s="1091"/>
      <c r="DI196" s="1091"/>
      <c r="DJ196" s="1091"/>
      <c r="DK196" s="1091"/>
      <c r="DL196" s="1091"/>
      <c r="DM196" s="1091"/>
      <c r="DN196" s="1092"/>
      <c r="DO196" s="1084" t="s">
        <v>322</v>
      </c>
      <c r="DP196" s="1085"/>
      <c r="DQ196" s="1085"/>
      <c r="DR196" s="1085"/>
      <c r="DS196" s="1085"/>
      <c r="DT196" s="399"/>
      <c r="DU196" s="1086"/>
      <c r="DV196" s="1086"/>
      <c r="DW196" s="1086"/>
      <c r="DX196" s="1086"/>
      <c r="DY196" s="1086"/>
      <c r="DZ196" s="1086"/>
      <c r="EA196" s="1051"/>
      <c r="EB196" s="1052"/>
      <c r="EC196" s="1052"/>
      <c r="ED196" s="1052"/>
      <c r="EE196" s="1052"/>
      <c r="EF196" s="1052"/>
      <c r="EG196" s="1052"/>
      <c r="EH196" s="1052"/>
      <c r="EI196" s="1052"/>
      <c r="EJ196" s="1052"/>
      <c r="EK196" s="1052"/>
      <c r="EL196" s="1052"/>
      <c r="EM196" s="1052"/>
      <c r="EN196" s="1052"/>
      <c r="EO196" s="1052"/>
      <c r="EP196" s="1052"/>
      <c r="EQ196" s="1052"/>
      <c r="ER196" s="1052"/>
      <c r="ES196" s="1052"/>
      <c r="ET196" s="1052"/>
      <c r="EU196" s="1052"/>
      <c r="EV196" s="1052"/>
      <c r="EW196" s="1052"/>
      <c r="EX196" s="1052"/>
      <c r="EY196" s="1052"/>
      <c r="EZ196" s="1053"/>
      <c r="FA196" s="1082" t="s">
        <v>322</v>
      </c>
      <c r="FB196" s="1082"/>
      <c r="FC196" s="1082"/>
      <c r="FD196" s="1082"/>
      <c r="FE196" s="1082"/>
      <c r="FF196" s="1082"/>
      <c r="FG196" s="1082"/>
      <c r="FH196" s="1082"/>
      <c r="FI196" s="1082"/>
      <c r="FJ196" s="1082"/>
      <c r="FK196" s="1083"/>
      <c r="FL196" s="1013"/>
      <c r="FM196" s="1013"/>
      <c r="FN196" s="1013"/>
      <c r="FO196" s="1013"/>
      <c r="FP196" s="1013"/>
      <c r="FQ196" s="1014"/>
      <c r="FR196" s="1090"/>
      <c r="FS196" s="1091"/>
      <c r="FT196" s="1091"/>
      <c r="FU196" s="1092"/>
      <c r="FV196" s="1023" t="s">
        <v>322</v>
      </c>
      <c r="FW196" s="1024"/>
    </row>
    <row r="197" spans="1:200" s="397" customFormat="1" ht="4.5" customHeight="1">
      <c r="A197" s="1047"/>
      <c r="B197" s="1048"/>
      <c r="C197" s="1054"/>
      <c r="D197" s="1055"/>
      <c r="E197" s="1055"/>
      <c r="F197" s="1055"/>
      <c r="G197" s="1055"/>
      <c r="H197" s="1055"/>
      <c r="I197" s="1055"/>
      <c r="J197" s="1055"/>
      <c r="K197" s="1055"/>
      <c r="L197" s="1055"/>
      <c r="M197" s="1055"/>
      <c r="N197" s="1055"/>
      <c r="O197" s="1055"/>
      <c r="P197" s="1055"/>
      <c r="Q197" s="1055"/>
      <c r="R197" s="1055"/>
      <c r="S197" s="1055"/>
      <c r="T197" s="1055"/>
      <c r="U197" s="1056"/>
      <c r="V197" s="1025">
        <f>V82</f>
        <v>0</v>
      </c>
      <c r="W197" s="1026"/>
      <c r="X197" s="1026"/>
      <c r="Y197" s="1026"/>
      <c r="Z197" s="1026"/>
      <c r="AA197" s="1026"/>
      <c r="AB197" s="1026"/>
      <c r="AC197" s="1026"/>
      <c r="AD197" s="1027"/>
      <c r="AE197" s="1066"/>
      <c r="AF197" s="1067"/>
      <c r="AG197" s="1067"/>
      <c r="AH197" s="1068"/>
      <c r="AI197" s="1066"/>
      <c r="AJ197" s="1067"/>
      <c r="AK197" s="1067"/>
      <c r="AL197" s="1067"/>
      <c r="AM197" s="1073"/>
      <c r="AN197" s="1076"/>
      <c r="AO197" s="1067"/>
      <c r="AP197" s="1067"/>
      <c r="AQ197" s="1067"/>
      <c r="AR197" s="1067"/>
      <c r="AS197" s="1073"/>
      <c r="AT197" s="1031"/>
      <c r="AU197" s="1032"/>
      <c r="AV197" s="1032"/>
      <c r="AW197" s="1033"/>
      <c r="AX197" s="398"/>
      <c r="AY197" s="1080"/>
      <c r="AZ197" s="1080"/>
      <c r="BA197" s="1080"/>
      <c r="BB197" s="1080"/>
      <c r="BC197" s="1081"/>
      <c r="BD197" s="1081"/>
      <c r="BE197" s="1081"/>
      <c r="BF197" s="1081"/>
      <c r="BG197" s="1081"/>
      <c r="BH197" s="1081"/>
      <c r="BI197" s="1081"/>
      <c r="BJ197" s="1081"/>
      <c r="BK197" s="1081"/>
      <c r="BL197" s="1081"/>
      <c r="BM197" s="1081"/>
      <c r="BN197" s="1081"/>
      <c r="BO197" s="1081"/>
      <c r="BP197" s="1081"/>
      <c r="BQ197" s="1081"/>
      <c r="BR197" s="1081"/>
      <c r="BS197" s="1081"/>
      <c r="BT197" s="1081"/>
      <c r="BU197" s="1081"/>
      <c r="BV197" s="1081"/>
      <c r="BW197" s="1081"/>
      <c r="BX197" s="1081"/>
      <c r="BY197" s="1081"/>
      <c r="BZ197" s="1081"/>
      <c r="CA197" s="1081"/>
      <c r="CB197" s="1081"/>
      <c r="CC197" s="1081"/>
      <c r="CD197" s="1081"/>
      <c r="CE197" s="1081"/>
      <c r="CF197" s="1081"/>
      <c r="CG197" s="1081"/>
      <c r="CH197" s="1081"/>
      <c r="CI197" s="1081"/>
      <c r="CJ197" s="1026"/>
      <c r="CK197" s="1026"/>
      <c r="CL197" s="1026"/>
      <c r="CM197" s="1026"/>
      <c r="CN197" s="1026"/>
      <c r="CO197" s="1026"/>
      <c r="CP197" s="1026"/>
      <c r="CQ197" s="1026"/>
      <c r="CR197" s="1026"/>
      <c r="CS197" s="1026"/>
      <c r="CT197" s="1026"/>
      <c r="CU197" s="1027"/>
      <c r="CV197" s="1066"/>
      <c r="CW197" s="1067"/>
      <c r="CX197" s="1067"/>
      <c r="CY197" s="1067"/>
      <c r="CZ197" s="1068"/>
      <c r="DA197" s="1066"/>
      <c r="DB197" s="1067"/>
      <c r="DC197" s="1067"/>
      <c r="DD197" s="1067"/>
      <c r="DE197" s="1073"/>
      <c r="DF197" s="1093"/>
      <c r="DG197" s="1094"/>
      <c r="DH197" s="1094"/>
      <c r="DI197" s="1094"/>
      <c r="DJ197" s="1094"/>
      <c r="DK197" s="1094"/>
      <c r="DL197" s="1094"/>
      <c r="DM197" s="1094"/>
      <c r="DN197" s="1095"/>
      <c r="DO197" s="1031" t="s">
        <v>323</v>
      </c>
      <c r="DP197" s="1032"/>
      <c r="DQ197" s="1032"/>
      <c r="DR197" s="1032"/>
      <c r="DS197" s="1033"/>
      <c r="DT197" s="399"/>
      <c r="DU197" s="1086"/>
      <c r="DV197" s="1086"/>
      <c r="DW197" s="1086"/>
      <c r="DX197" s="1086"/>
      <c r="DY197" s="1086"/>
      <c r="DZ197" s="1086"/>
      <c r="EA197" s="1054"/>
      <c r="EB197" s="1055"/>
      <c r="EC197" s="1055"/>
      <c r="ED197" s="1055"/>
      <c r="EE197" s="1055"/>
      <c r="EF197" s="1055"/>
      <c r="EG197" s="1055"/>
      <c r="EH197" s="1055"/>
      <c r="EI197" s="1055"/>
      <c r="EJ197" s="1055"/>
      <c r="EK197" s="1055"/>
      <c r="EL197" s="1055"/>
      <c r="EM197" s="1055"/>
      <c r="EN197" s="1055"/>
      <c r="EO197" s="1055"/>
      <c r="EP197" s="1055"/>
      <c r="EQ197" s="1055"/>
      <c r="ER197" s="1055"/>
      <c r="ES197" s="1055"/>
      <c r="ET197" s="1055"/>
      <c r="EU197" s="1055"/>
      <c r="EV197" s="1055"/>
      <c r="EW197" s="1055"/>
      <c r="EX197" s="1055"/>
      <c r="EY197" s="1055"/>
      <c r="EZ197" s="1056"/>
      <c r="FA197" s="1037"/>
      <c r="FB197" s="1037"/>
      <c r="FC197" s="1037"/>
      <c r="FD197" s="1037"/>
      <c r="FE197" s="1037"/>
      <c r="FF197" s="1037"/>
      <c r="FG197" s="1037"/>
      <c r="FH197" s="1037"/>
      <c r="FI197" s="1037"/>
      <c r="FJ197" s="1037"/>
      <c r="FK197" s="1038"/>
      <c r="FL197" s="1013"/>
      <c r="FM197" s="1013"/>
      <c r="FN197" s="1013"/>
      <c r="FO197" s="1013"/>
      <c r="FP197" s="1013"/>
      <c r="FQ197" s="1014"/>
      <c r="FR197" s="1093"/>
      <c r="FS197" s="1094"/>
      <c r="FT197" s="1094"/>
      <c r="FU197" s="1095"/>
      <c r="FV197" s="1041" t="s">
        <v>323</v>
      </c>
      <c r="FW197" s="1042"/>
    </row>
    <row r="198" spans="1:200" s="397" customFormat="1" ht="9" customHeight="1">
      <c r="A198" s="1049"/>
      <c r="B198" s="1050"/>
      <c r="C198" s="1057"/>
      <c r="D198" s="1058"/>
      <c r="E198" s="1058"/>
      <c r="F198" s="1058"/>
      <c r="G198" s="1058"/>
      <c r="H198" s="1058"/>
      <c r="I198" s="1058"/>
      <c r="J198" s="1058"/>
      <c r="K198" s="1058"/>
      <c r="L198" s="1058"/>
      <c r="M198" s="1058"/>
      <c r="N198" s="1058"/>
      <c r="O198" s="1058"/>
      <c r="P198" s="1058"/>
      <c r="Q198" s="1058"/>
      <c r="R198" s="1058"/>
      <c r="S198" s="1058"/>
      <c r="T198" s="1058"/>
      <c r="U198" s="1059"/>
      <c r="V198" s="1028"/>
      <c r="W198" s="1029"/>
      <c r="X198" s="1029"/>
      <c r="Y198" s="1029"/>
      <c r="Z198" s="1029"/>
      <c r="AA198" s="1029"/>
      <c r="AB198" s="1029"/>
      <c r="AC198" s="1029"/>
      <c r="AD198" s="1030"/>
      <c r="AE198" s="1069"/>
      <c r="AF198" s="1070"/>
      <c r="AG198" s="1070"/>
      <c r="AH198" s="1071"/>
      <c r="AI198" s="1069"/>
      <c r="AJ198" s="1070"/>
      <c r="AK198" s="1070"/>
      <c r="AL198" s="1070"/>
      <c r="AM198" s="1074"/>
      <c r="AN198" s="1087"/>
      <c r="AO198" s="1070"/>
      <c r="AP198" s="1070"/>
      <c r="AQ198" s="1070"/>
      <c r="AR198" s="1070"/>
      <c r="AS198" s="1074"/>
      <c r="AT198" s="1034"/>
      <c r="AU198" s="1035"/>
      <c r="AV198" s="1035"/>
      <c r="AW198" s="1036"/>
      <c r="AX198" s="397">
        <f>(V197*365)*(AE196/12)</f>
        <v>0</v>
      </c>
      <c r="AY198" s="1080"/>
      <c r="AZ198" s="1080"/>
      <c r="BA198" s="1080"/>
      <c r="BB198" s="1080"/>
      <c r="BC198" s="1081"/>
      <c r="BD198" s="1081"/>
      <c r="BE198" s="1081"/>
      <c r="BF198" s="1081"/>
      <c r="BG198" s="1081"/>
      <c r="BH198" s="1081"/>
      <c r="BI198" s="1081"/>
      <c r="BJ198" s="1081"/>
      <c r="BK198" s="1081"/>
      <c r="BL198" s="1081"/>
      <c r="BM198" s="1081"/>
      <c r="BN198" s="1081"/>
      <c r="BO198" s="1081"/>
      <c r="BP198" s="1081"/>
      <c r="BQ198" s="1081"/>
      <c r="BR198" s="1081"/>
      <c r="BS198" s="1081"/>
      <c r="BT198" s="1081"/>
      <c r="BU198" s="1081"/>
      <c r="BV198" s="1081"/>
      <c r="BW198" s="1081"/>
      <c r="BX198" s="1081"/>
      <c r="BY198" s="1081"/>
      <c r="BZ198" s="1081"/>
      <c r="CA198" s="1081"/>
      <c r="CB198" s="1081"/>
      <c r="CC198" s="1081"/>
      <c r="CD198" s="1081"/>
      <c r="CE198" s="1081"/>
      <c r="CF198" s="1081"/>
      <c r="CG198" s="1081"/>
      <c r="CH198" s="1081"/>
      <c r="CI198" s="1081"/>
      <c r="CJ198" s="1029"/>
      <c r="CK198" s="1029"/>
      <c r="CL198" s="1029"/>
      <c r="CM198" s="1029"/>
      <c r="CN198" s="1029"/>
      <c r="CO198" s="1029"/>
      <c r="CP198" s="1029"/>
      <c r="CQ198" s="1029"/>
      <c r="CR198" s="1029"/>
      <c r="CS198" s="1029"/>
      <c r="CT198" s="1029"/>
      <c r="CU198" s="1030"/>
      <c r="CV198" s="1069"/>
      <c r="CW198" s="1070"/>
      <c r="CX198" s="1070"/>
      <c r="CY198" s="1070"/>
      <c r="CZ198" s="1071"/>
      <c r="DA198" s="1069"/>
      <c r="DB198" s="1070"/>
      <c r="DC198" s="1070"/>
      <c r="DD198" s="1070"/>
      <c r="DE198" s="1074"/>
      <c r="DF198" s="1015"/>
      <c r="DG198" s="1013"/>
      <c r="DH198" s="1013"/>
      <c r="DI198" s="1013"/>
      <c r="DJ198" s="1013"/>
      <c r="DK198" s="1013"/>
      <c r="DL198" s="1013"/>
      <c r="DM198" s="1013"/>
      <c r="DN198" s="1016"/>
      <c r="DO198" s="1034"/>
      <c r="DP198" s="1035"/>
      <c r="DQ198" s="1035"/>
      <c r="DR198" s="1035"/>
      <c r="DS198" s="1036"/>
      <c r="DT198" s="397">
        <f>(CJ197*365)*(CV196/12)</f>
        <v>0</v>
      </c>
      <c r="DU198" s="1086"/>
      <c r="DV198" s="1086"/>
      <c r="DW198" s="1086"/>
      <c r="DX198" s="1086"/>
      <c r="DY198" s="1086"/>
      <c r="DZ198" s="1086"/>
      <c r="EA198" s="1057"/>
      <c r="EB198" s="1058"/>
      <c r="EC198" s="1058"/>
      <c r="ED198" s="1058"/>
      <c r="EE198" s="1058"/>
      <c r="EF198" s="1058"/>
      <c r="EG198" s="1058"/>
      <c r="EH198" s="1058"/>
      <c r="EI198" s="1058"/>
      <c r="EJ198" s="1058"/>
      <c r="EK198" s="1058"/>
      <c r="EL198" s="1058"/>
      <c r="EM198" s="1058"/>
      <c r="EN198" s="1058"/>
      <c r="EO198" s="1058"/>
      <c r="EP198" s="1058"/>
      <c r="EQ198" s="1058"/>
      <c r="ER198" s="1058"/>
      <c r="ES198" s="1058"/>
      <c r="ET198" s="1058"/>
      <c r="EU198" s="1058"/>
      <c r="EV198" s="1058"/>
      <c r="EW198" s="1058"/>
      <c r="EX198" s="1058"/>
      <c r="EY198" s="1058"/>
      <c r="EZ198" s="1059"/>
      <c r="FA198" s="1039"/>
      <c r="FB198" s="1039"/>
      <c r="FC198" s="1039"/>
      <c r="FD198" s="1039"/>
      <c r="FE198" s="1039"/>
      <c r="FF198" s="1039"/>
      <c r="FG198" s="1039"/>
      <c r="FH198" s="1039"/>
      <c r="FI198" s="1039"/>
      <c r="FJ198" s="1039"/>
      <c r="FK198" s="1040"/>
      <c r="FL198" s="1013"/>
      <c r="FM198" s="1013"/>
      <c r="FN198" s="1013"/>
      <c r="FO198" s="1013"/>
      <c r="FP198" s="1013"/>
      <c r="FQ198" s="1014"/>
      <c r="FR198" s="1015"/>
      <c r="FS198" s="1013"/>
      <c r="FT198" s="1013"/>
      <c r="FU198" s="1016"/>
      <c r="FV198" s="1043"/>
      <c r="FW198" s="1044"/>
      <c r="FX198" s="397">
        <f>(FA197*365)*(FL196/12)</f>
        <v>0</v>
      </c>
    </row>
    <row r="199" spans="1:200" s="397" customFormat="1" ht="8.25" customHeight="1">
      <c r="A199" s="1045"/>
      <c r="B199" s="1046"/>
      <c r="C199" s="1051">
        <f t="shared" ref="C199" si="1">C84</f>
        <v>0</v>
      </c>
      <c r="D199" s="1052"/>
      <c r="E199" s="1052"/>
      <c r="F199" s="1052"/>
      <c r="G199" s="1052"/>
      <c r="H199" s="1052"/>
      <c r="I199" s="1052"/>
      <c r="J199" s="1052"/>
      <c r="K199" s="1052"/>
      <c r="L199" s="1052"/>
      <c r="M199" s="1052"/>
      <c r="N199" s="1052"/>
      <c r="O199" s="1052"/>
      <c r="P199" s="1052"/>
      <c r="Q199" s="1052"/>
      <c r="R199" s="1052"/>
      <c r="S199" s="1052"/>
      <c r="T199" s="1052"/>
      <c r="U199" s="1053"/>
      <c r="V199" s="1060" t="s">
        <v>322</v>
      </c>
      <c r="W199" s="1061"/>
      <c r="X199" s="1061"/>
      <c r="Y199" s="1061"/>
      <c r="Z199" s="1061"/>
      <c r="AA199" s="1061"/>
      <c r="AB199" s="1061"/>
      <c r="AC199" s="1061"/>
      <c r="AD199" s="1062"/>
      <c r="AE199" s="1063"/>
      <c r="AF199" s="1064"/>
      <c r="AG199" s="1064"/>
      <c r="AH199" s="1065"/>
      <c r="AI199" s="1063"/>
      <c r="AJ199" s="1064"/>
      <c r="AK199" s="1064"/>
      <c r="AL199" s="1064"/>
      <c r="AM199" s="1072"/>
      <c r="AN199" s="1075"/>
      <c r="AO199" s="1064"/>
      <c r="AP199" s="1064"/>
      <c r="AQ199" s="1064"/>
      <c r="AR199" s="1064"/>
      <c r="AS199" s="1072"/>
      <c r="AT199" s="1088" t="s">
        <v>322</v>
      </c>
      <c r="AU199" s="1089"/>
      <c r="AV199" s="1089"/>
      <c r="AW199" s="1084"/>
      <c r="AY199" s="1080"/>
      <c r="AZ199" s="1080"/>
      <c r="BA199" s="1080"/>
      <c r="BB199" s="1080"/>
      <c r="BC199" s="1081"/>
      <c r="BD199" s="1081"/>
      <c r="BE199" s="1081"/>
      <c r="BF199" s="1081"/>
      <c r="BG199" s="1081"/>
      <c r="BH199" s="1081"/>
      <c r="BI199" s="1081"/>
      <c r="BJ199" s="1081"/>
      <c r="BK199" s="1081"/>
      <c r="BL199" s="1081"/>
      <c r="BM199" s="1081"/>
      <c r="BN199" s="1081"/>
      <c r="BO199" s="1081"/>
      <c r="BP199" s="1081"/>
      <c r="BQ199" s="1081"/>
      <c r="BR199" s="1081"/>
      <c r="BS199" s="1081"/>
      <c r="BT199" s="1081"/>
      <c r="BU199" s="1081"/>
      <c r="BV199" s="1081"/>
      <c r="BW199" s="1081"/>
      <c r="BX199" s="1081"/>
      <c r="BY199" s="1081"/>
      <c r="BZ199" s="1081"/>
      <c r="CA199" s="1081"/>
      <c r="CB199" s="1081"/>
      <c r="CC199" s="1081"/>
      <c r="CD199" s="1081"/>
      <c r="CE199" s="1081"/>
      <c r="CF199" s="1081"/>
      <c r="CG199" s="1081"/>
      <c r="CH199" s="1081"/>
      <c r="CI199" s="1081"/>
      <c r="CJ199" s="1082" t="s">
        <v>322</v>
      </c>
      <c r="CK199" s="1082"/>
      <c r="CL199" s="1082"/>
      <c r="CM199" s="1082"/>
      <c r="CN199" s="1082"/>
      <c r="CO199" s="1082"/>
      <c r="CP199" s="1082"/>
      <c r="CQ199" s="1082"/>
      <c r="CR199" s="1082"/>
      <c r="CS199" s="1082"/>
      <c r="CT199" s="1082"/>
      <c r="CU199" s="1083"/>
      <c r="CV199" s="1063"/>
      <c r="CW199" s="1064"/>
      <c r="CX199" s="1064"/>
      <c r="CY199" s="1064"/>
      <c r="CZ199" s="1065"/>
      <c r="DA199" s="1063"/>
      <c r="DB199" s="1064"/>
      <c r="DC199" s="1064"/>
      <c r="DD199" s="1064"/>
      <c r="DE199" s="1072"/>
      <c r="DF199" s="1015"/>
      <c r="DG199" s="1013"/>
      <c r="DH199" s="1013"/>
      <c r="DI199" s="1013"/>
      <c r="DJ199" s="1013"/>
      <c r="DK199" s="1013"/>
      <c r="DL199" s="1013"/>
      <c r="DM199" s="1013"/>
      <c r="DN199" s="1016"/>
      <c r="DO199" s="1084" t="s">
        <v>322</v>
      </c>
      <c r="DP199" s="1085"/>
      <c r="DQ199" s="1085"/>
      <c r="DR199" s="1085"/>
      <c r="DS199" s="1085"/>
      <c r="DU199" s="1086"/>
      <c r="DV199" s="1086"/>
      <c r="DW199" s="1086"/>
      <c r="DX199" s="1086"/>
      <c r="DY199" s="1086"/>
      <c r="DZ199" s="1086"/>
      <c r="EA199" s="1051"/>
      <c r="EB199" s="1052"/>
      <c r="EC199" s="1052"/>
      <c r="ED199" s="1052"/>
      <c r="EE199" s="1052"/>
      <c r="EF199" s="1052"/>
      <c r="EG199" s="1052"/>
      <c r="EH199" s="1052"/>
      <c r="EI199" s="1052"/>
      <c r="EJ199" s="1052"/>
      <c r="EK199" s="1052"/>
      <c r="EL199" s="1052"/>
      <c r="EM199" s="1052"/>
      <c r="EN199" s="1052"/>
      <c r="EO199" s="1052"/>
      <c r="EP199" s="1052"/>
      <c r="EQ199" s="1052"/>
      <c r="ER199" s="1052"/>
      <c r="ES199" s="1052"/>
      <c r="ET199" s="1052"/>
      <c r="EU199" s="1052"/>
      <c r="EV199" s="1052"/>
      <c r="EW199" s="1052"/>
      <c r="EX199" s="1052"/>
      <c r="EY199" s="1052"/>
      <c r="EZ199" s="1053"/>
      <c r="FA199" s="1082" t="s">
        <v>322</v>
      </c>
      <c r="FB199" s="1082"/>
      <c r="FC199" s="1082"/>
      <c r="FD199" s="1082"/>
      <c r="FE199" s="1082"/>
      <c r="FF199" s="1082"/>
      <c r="FG199" s="1082"/>
      <c r="FH199" s="1082"/>
      <c r="FI199" s="1082"/>
      <c r="FJ199" s="1082"/>
      <c r="FK199" s="1083"/>
      <c r="FL199" s="1013"/>
      <c r="FM199" s="1013"/>
      <c r="FN199" s="1013"/>
      <c r="FO199" s="1013"/>
      <c r="FP199" s="1013"/>
      <c r="FQ199" s="1014"/>
      <c r="FR199" s="1015"/>
      <c r="FS199" s="1013"/>
      <c r="FT199" s="1013"/>
      <c r="FU199" s="1016"/>
      <c r="FV199" s="1023" t="s">
        <v>322</v>
      </c>
      <c r="FW199" s="1024"/>
    </row>
    <row r="200" spans="1:200" s="397" customFormat="1" ht="4.5" customHeight="1">
      <c r="A200" s="1047"/>
      <c r="B200" s="1048"/>
      <c r="C200" s="1054"/>
      <c r="D200" s="1055"/>
      <c r="E200" s="1055"/>
      <c r="F200" s="1055"/>
      <c r="G200" s="1055"/>
      <c r="H200" s="1055"/>
      <c r="I200" s="1055"/>
      <c r="J200" s="1055"/>
      <c r="K200" s="1055"/>
      <c r="L200" s="1055"/>
      <c r="M200" s="1055"/>
      <c r="N200" s="1055"/>
      <c r="O200" s="1055"/>
      <c r="P200" s="1055"/>
      <c r="Q200" s="1055"/>
      <c r="R200" s="1055"/>
      <c r="S200" s="1055"/>
      <c r="T200" s="1055"/>
      <c r="U200" s="1056"/>
      <c r="V200" s="1025"/>
      <c r="W200" s="1026"/>
      <c r="X200" s="1026"/>
      <c r="Y200" s="1026"/>
      <c r="Z200" s="1026"/>
      <c r="AA200" s="1026"/>
      <c r="AB200" s="1026"/>
      <c r="AC200" s="1026"/>
      <c r="AD200" s="1027"/>
      <c r="AE200" s="1066"/>
      <c r="AF200" s="1067"/>
      <c r="AG200" s="1067"/>
      <c r="AH200" s="1068"/>
      <c r="AI200" s="1066"/>
      <c r="AJ200" s="1067"/>
      <c r="AK200" s="1067"/>
      <c r="AL200" s="1067"/>
      <c r="AM200" s="1073"/>
      <c r="AN200" s="1076"/>
      <c r="AO200" s="1067"/>
      <c r="AP200" s="1067"/>
      <c r="AQ200" s="1067"/>
      <c r="AR200" s="1067"/>
      <c r="AS200" s="1073"/>
      <c r="AT200" s="1031"/>
      <c r="AU200" s="1032"/>
      <c r="AV200" s="1032"/>
      <c r="AW200" s="1033"/>
      <c r="AY200" s="1080"/>
      <c r="AZ200" s="1080"/>
      <c r="BA200" s="1080"/>
      <c r="BB200" s="1080"/>
      <c r="BC200" s="1081"/>
      <c r="BD200" s="1081"/>
      <c r="BE200" s="1081"/>
      <c r="BF200" s="1081"/>
      <c r="BG200" s="1081"/>
      <c r="BH200" s="1081"/>
      <c r="BI200" s="1081"/>
      <c r="BJ200" s="1081"/>
      <c r="BK200" s="1081"/>
      <c r="BL200" s="1081"/>
      <c r="BM200" s="1081"/>
      <c r="BN200" s="1081"/>
      <c r="BO200" s="1081"/>
      <c r="BP200" s="1081"/>
      <c r="BQ200" s="1081"/>
      <c r="BR200" s="1081"/>
      <c r="BS200" s="1081"/>
      <c r="BT200" s="1081"/>
      <c r="BU200" s="1081"/>
      <c r="BV200" s="1081"/>
      <c r="BW200" s="1081"/>
      <c r="BX200" s="1081"/>
      <c r="BY200" s="1081"/>
      <c r="BZ200" s="1081"/>
      <c r="CA200" s="1081"/>
      <c r="CB200" s="1081"/>
      <c r="CC200" s="1081"/>
      <c r="CD200" s="1081"/>
      <c r="CE200" s="1081"/>
      <c r="CF200" s="1081"/>
      <c r="CG200" s="1081"/>
      <c r="CH200" s="1081"/>
      <c r="CI200" s="1081"/>
      <c r="CJ200" s="1026"/>
      <c r="CK200" s="1026"/>
      <c r="CL200" s="1026"/>
      <c r="CM200" s="1026"/>
      <c r="CN200" s="1026"/>
      <c r="CO200" s="1026"/>
      <c r="CP200" s="1026"/>
      <c r="CQ200" s="1026"/>
      <c r="CR200" s="1026"/>
      <c r="CS200" s="1026"/>
      <c r="CT200" s="1026"/>
      <c r="CU200" s="1027"/>
      <c r="CV200" s="1066"/>
      <c r="CW200" s="1067"/>
      <c r="CX200" s="1067"/>
      <c r="CY200" s="1067"/>
      <c r="CZ200" s="1068"/>
      <c r="DA200" s="1066"/>
      <c r="DB200" s="1067"/>
      <c r="DC200" s="1067"/>
      <c r="DD200" s="1067"/>
      <c r="DE200" s="1073"/>
      <c r="DF200" s="1015"/>
      <c r="DG200" s="1013"/>
      <c r="DH200" s="1013"/>
      <c r="DI200" s="1013"/>
      <c r="DJ200" s="1013"/>
      <c r="DK200" s="1013"/>
      <c r="DL200" s="1013"/>
      <c r="DM200" s="1013"/>
      <c r="DN200" s="1016"/>
      <c r="DO200" s="1031" t="s">
        <v>323</v>
      </c>
      <c r="DP200" s="1032"/>
      <c r="DQ200" s="1032"/>
      <c r="DR200" s="1032"/>
      <c r="DS200" s="1033"/>
      <c r="DU200" s="1086"/>
      <c r="DV200" s="1086"/>
      <c r="DW200" s="1086"/>
      <c r="DX200" s="1086"/>
      <c r="DY200" s="1086"/>
      <c r="DZ200" s="1086"/>
      <c r="EA200" s="1054"/>
      <c r="EB200" s="1055"/>
      <c r="EC200" s="1055"/>
      <c r="ED200" s="1055"/>
      <c r="EE200" s="1055"/>
      <c r="EF200" s="1055"/>
      <c r="EG200" s="1055"/>
      <c r="EH200" s="1055"/>
      <c r="EI200" s="1055"/>
      <c r="EJ200" s="1055"/>
      <c r="EK200" s="1055"/>
      <c r="EL200" s="1055"/>
      <c r="EM200" s="1055"/>
      <c r="EN200" s="1055"/>
      <c r="EO200" s="1055"/>
      <c r="EP200" s="1055"/>
      <c r="EQ200" s="1055"/>
      <c r="ER200" s="1055"/>
      <c r="ES200" s="1055"/>
      <c r="ET200" s="1055"/>
      <c r="EU200" s="1055"/>
      <c r="EV200" s="1055"/>
      <c r="EW200" s="1055"/>
      <c r="EX200" s="1055"/>
      <c r="EY200" s="1055"/>
      <c r="EZ200" s="1056"/>
      <c r="FA200" s="1037"/>
      <c r="FB200" s="1037"/>
      <c r="FC200" s="1037"/>
      <c r="FD200" s="1037"/>
      <c r="FE200" s="1037"/>
      <c r="FF200" s="1037"/>
      <c r="FG200" s="1037"/>
      <c r="FH200" s="1037"/>
      <c r="FI200" s="1037"/>
      <c r="FJ200" s="1037"/>
      <c r="FK200" s="1038"/>
      <c r="FL200" s="1013"/>
      <c r="FM200" s="1013"/>
      <c r="FN200" s="1013"/>
      <c r="FO200" s="1013"/>
      <c r="FP200" s="1013"/>
      <c r="FQ200" s="1014"/>
      <c r="FR200" s="1015"/>
      <c r="FS200" s="1013"/>
      <c r="FT200" s="1013"/>
      <c r="FU200" s="1016"/>
      <c r="FV200" s="1041" t="s">
        <v>323</v>
      </c>
      <c r="FW200" s="1042"/>
    </row>
    <row r="201" spans="1:200" s="397" customFormat="1" ht="9" customHeight="1">
      <c r="A201" s="1049"/>
      <c r="B201" s="1050"/>
      <c r="C201" s="1057"/>
      <c r="D201" s="1058"/>
      <c r="E201" s="1058"/>
      <c r="F201" s="1058"/>
      <c r="G201" s="1058"/>
      <c r="H201" s="1058"/>
      <c r="I201" s="1058"/>
      <c r="J201" s="1058"/>
      <c r="K201" s="1058"/>
      <c r="L201" s="1058"/>
      <c r="M201" s="1058"/>
      <c r="N201" s="1058"/>
      <c r="O201" s="1058"/>
      <c r="P201" s="1058"/>
      <c r="Q201" s="1058"/>
      <c r="R201" s="1058"/>
      <c r="S201" s="1058"/>
      <c r="T201" s="1058"/>
      <c r="U201" s="1059"/>
      <c r="V201" s="1028"/>
      <c r="W201" s="1029"/>
      <c r="X201" s="1029"/>
      <c r="Y201" s="1029"/>
      <c r="Z201" s="1029"/>
      <c r="AA201" s="1029"/>
      <c r="AB201" s="1029"/>
      <c r="AC201" s="1029"/>
      <c r="AD201" s="1030"/>
      <c r="AE201" s="1069"/>
      <c r="AF201" s="1070"/>
      <c r="AG201" s="1070"/>
      <c r="AH201" s="1071"/>
      <c r="AI201" s="1069"/>
      <c r="AJ201" s="1070"/>
      <c r="AK201" s="1070"/>
      <c r="AL201" s="1070"/>
      <c r="AM201" s="1074"/>
      <c r="AN201" s="1087"/>
      <c r="AO201" s="1070"/>
      <c r="AP201" s="1070"/>
      <c r="AQ201" s="1070"/>
      <c r="AR201" s="1070"/>
      <c r="AS201" s="1074"/>
      <c r="AT201" s="1034"/>
      <c r="AU201" s="1035"/>
      <c r="AV201" s="1035"/>
      <c r="AW201" s="1036"/>
      <c r="AX201" s="397">
        <f>(V200*365)*(AE199/12)</f>
        <v>0</v>
      </c>
      <c r="AY201" s="1080"/>
      <c r="AZ201" s="1080"/>
      <c r="BA201" s="1080"/>
      <c r="BB201" s="1080"/>
      <c r="BC201" s="1081"/>
      <c r="BD201" s="1081"/>
      <c r="BE201" s="1081"/>
      <c r="BF201" s="1081"/>
      <c r="BG201" s="1081"/>
      <c r="BH201" s="1081"/>
      <c r="BI201" s="1081"/>
      <c r="BJ201" s="1081"/>
      <c r="BK201" s="1081"/>
      <c r="BL201" s="1081"/>
      <c r="BM201" s="1081"/>
      <c r="BN201" s="1081"/>
      <c r="BO201" s="1081"/>
      <c r="BP201" s="1081"/>
      <c r="BQ201" s="1081"/>
      <c r="BR201" s="1081"/>
      <c r="BS201" s="1081"/>
      <c r="BT201" s="1081"/>
      <c r="BU201" s="1081"/>
      <c r="BV201" s="1081"/>
      <c r="BW201" s="1081"/>
      <c r="BX201" s="1081"/>
      <c r="BY201" s="1081"/>
      <c r="BZ201" s="1081"/>
      <c r="CA201" s="1081"/>
      <c r="CB201" s="1081"/>
      <c r="CC201" s="1081"/>
      <c r="CD201" s="1081"/>
      <c r="CE201" s="1081"/>
      <c r="CF201" s="1081"/>
      <c r="CG201" s="1081"/>
      <c r="CH201" s="1081"/>
      <c r="CI201" s="1081"/>
      <c r="CJ201" s="1029"/>
      <c r="CK201" s="1029"/>
      <c r="CL201" s="1029"/>
      <c r="CM201" s="1029"/>
      <c r="CN201" s="1029"/>
      <c r="CO201" s="1029"/>
      <c r="CP201" s="1029"/>
      <c r="CQ201" s="1029"/>
      <c r="CR201" s="1029"/>
      <c r="CS201" s="1029"/>
      <c r="CT201" s="1029"/>
      <c r="CU201" s="1030"/>
      <c r="CV201" s="1069"/>
      <c r="CW201" s="1070"/>
      <c r="CX201" s="1070"/>
      <c r="CY201" s="1070"/>
      <c r="CZ201" s="1071"/>
      <c r="DA201" s="1069"/>
      <c r="DB201" s="1070"/>
      <c r="DC201" s="1070"/>
      <c r="DD201" s="1070"/>
      <c r="DE201" s="1074"/>
      <c r="DF201" s="1015"/>
      <c r="DG201" s="1013"/>
      <c r="DH201" s="1013"/>
      <c r="DI201" s="1013"/>
      <c r="DJ201" s="1013"/>
      <c r="DK201" s="1013"/>
      <c r="DL201" s="1013"/>
      <c r="DM201" s="1013"/>
      <c r="DN201" s="1016"/>
      <c r="DO201" s="1034"/>
      <c r="DP201" s="1035"/>
      <c r="DQ201" s="1035"/>
      <c r="DR201" s="1035"/>
      <c r="DS201" s="1036"/>
      <c r="DT201" s="397">
        <f>(CJ200*365)*(CV199/12)</f>
        <v>0</v>
      </c>
      <c r="DU201" s="1086"/>
      <c r="DV201" s="1086"/>
      <c r="DW201" s="1086"/>
      <c r="DX201" s="1086"/>
      <c r="DY201" s="1086"/>
      <c r="DZ201" s="1086"/>
      <c r="EA201" s="1057"/>
      <c r="EB201" s="1058"/>
      <c r="EC201" s="1058"/>
      <c r="ED201" s="1058"/>
      <c r="EE201" s="1058"/>
      <c r="EF201" s="1058"/>
      <c r="EG201" s="1058"/>
      <c r="EH201" s="1058"/>
      <c r="EI201" s="1058"/>
      <c r="EJ201" s="1058"/>
      <c r="EK201" s="1058"/>
      <c r="EL201" s="1058"/>
      <c r="EM201" s="1058"/>
      <c r="EN201" s="1058"/>
      <c r="EO201" s="1058"/>
      <c r="EP201" s="1058"/>
      <c r="EQ201" s="1058"/>
      <c r="ER201" s="1058"/>
      <c r="ES201" s="1058"/>
      <c r="ET201" s="1058"/>
      <c r="EU201" s="1058"/>
      <c r="EV201" s="1058"/>
      <c r="EW201" s="1058"/>
      <c r="EX201" s="1058"/>
      <c r="EY201" s="1058"/>
      <c r="EZ201" s="1059"/>
      <c r="FA201" s="1039"/>
      <c r="FB201" s="1039"/>
      <c r="FC201" s="1039"/>
      <c r="FD201" s="1039"/>
      <c r="FE201" s="1039"/>
      <c r="FF201" s="1039"/>
      <c r="FG201" s="1039"/>
      <c r="FH201" s="1039"/>
      <c r="FI201" s="1039"/>
      <c r="FJ201" s="1039"/>
      <c r="FK201" s="1040"/>
      <c r="FL201" s="1013"/>
      <c r="FM201" s="1013"/>
      <c r="FN201" s="1013"/>
      <c r="FO201" s="1013"/>
      <c r="FP201" s="1013"/>
      <c r="FQ201" s="1014"/>
      <c r="FR201" s="1015"/>
      <c r="FS201" s="1013"/>
      <c r="FT201" s="1013"/>
      <c r="FU201" s="1016"/>
      <c r="FV201" s="1043"/>
      <c r="FW201" s="1044"/>
      <c r="FX201" s="397">
        <f>(FA200*365)*(FL199/12)</f>
        <v>0</v>
      </c>
    </row>
    <row r="202" spans="1:200" s="397" customFormat="1" ht="7.5" customHeight="1">
      <c r="A202" s="1045"/>
      <c r="B202" s="1046"/>
      <c r="C202" s="1051">
        <f t="shared" ref="C202" si="2">C87</f>
        <v>0</v>
      </c>
      <c r="D202" s="1052"/>
      <c r="E202" s="1052"/>
      <c r="F202" s="1052"/>
      <c r="G202" s="1052"/>
      <c r="H202" s="1052"/>
      <c r="I202" s="1052"/>
      <c r="J202" s="1052"/>
      <c r="K202" s="1052"/>
      <c r="L202" s="1052"/>
      <c r="M202" s="1052"/>
      <c r="N202" s="1052"/>
      <c r="O202" s="1052"/>
      <c r="P202" s="1052"/>
      <c r="Q202" s="1052"/>
      <c r="R202" s="1052"/>
      <c r="S202" s="1052"/>
      <c r="T202" s="1052"/>
      <c r="U202" s="1053"/>
      <c r="V202" s="1060" t="s">
        <v>322</v>
      </c>
      <c r="W202" s="1061"/>
      <c r="X202" s="1061"/>
      <c r="Y202" s="1061"/>
      <c r="Z202" s="1061"/>
      <c r="AA202" s="1061"/>
      <c r="AB202" s="1061"/>
      <c r="AC202" s="1061"/>
      <c r="AD202" s="1062"/>
      <c r="AE202" s="1063"/>
      <c r="AF202" s="1064"/>
      <c r="AG202" s="1064"/>
      <c r="AH202" s="1065"/>
      <c r="AI202" s="1063"/>
      <c r="AJ202" s="1064"/>
      <c r="AK202" s="1064"/>
      <c r="AL202" s="1064"/>
      <c r="AM202" s="1072"/>
      <c r="AN202" s="1075"/>
      <c r="AO202" s="1064"/>
      <c r="AP202" s="1064"/>
      <c r="AQ202" s="1064"/>
      <c r="AR202" s="1064"/>
      <c r="AS202" s="1072"/>
      <c r="AT202" s="400" t="s">
        <v>322</v>
      </c>
      <c r="AU202" s="401"/>
      <c r="AV202" s="401"/>
      <c r="AW202" s="402"/>
      <c r="AY202" s="1080"/>
      <c r="AZ202" s="1080"/>
      <c r="BA202" s="1080"/>
      <c r="BB202" s="1080"/>
      <c r="BC202" s="1081"/>
      <c r="BD202" s="1081"/>
      <c r="BE202" s="1081"/>
      <c r="BF202" s="1081"/>
      <c r="BG202" s="1081"/>
      <c r="BH202" s="1081"/>
      <c r="BI202" s="1081"/>
      <c r="BJ202" s="1081"/>
      <c r="BK202" s="1081"/>
      <c r="BL202" s="1081"/>
      <c r="BM202" s="1081"/>
      <c r="BN202" s="1081"/>
      <c r="BO202" s="1081"/>
      <c r="BP202" s="1081"/>
      <c r="BQ202" s="1081"/>
      <c r="BR202" s="1081"/>
      <c r="BS202" s="1081"/>
      <c r="BT202" s="1081"/>
      <c r="BU202" s="1081"/>
      <c r="BV202" s="1081"/>
      <c r="BW202" s="1081"/>
      <c r="BX202" s="1081"/>
      <c r="BY202" s="1081"/>
      <c r="BZ202" s="1081"/>
      <c r="CA202" s="1081"/>
      <c r="CB202" s="1081"/>
      <c r="CC202" s="1081"/>
      <c r="CD202" s="1081"/>
      <c r="CE202" s="1081"/>
      <c r="CF202" s="1081"/>
      <c r="CG202" s="1081"/>
      <c r="CH202" s="1081"/>
      <c r="CI202" s="1081"/>
      <c r="CJ202" s="1082" t="s">
        <v>322</v>
      </c>
      <c r="CK202" s="1082"/>
      <c r="CL202" s="1082"/>
      <c r="CM202" s="1082"/>
      <c r="CN202" s="1082"/>
      <c r="CO202" s="1082"/>
      <c r="CP202" s="1082"/>
      <c r="CQ202" s="1082"/>
      <c r="CR202" s="1082"/>
      <c r="CS202" s="1082"/>
      <c r="CT202" s="1082"/>
      <c r="CU202" s="1083"/>
      <c r="CV202" s="1063"/>
      <c r="CW202" s="1064"/>
      <c r="CX202" s="1064"/>
      <c r="CY202" s="1064"/>
      <c r="CZ202" s="1065"/>
      <c r="DA202" s="1063"/>
      <c r="DB202" s="1064"/>
      <c r="DC202" s="1064"/>
      <c r="DD202" s="1064"/>
      <c r="DE202" s="1072"/>
      <c r="DF202" s="1015"/>
      <c r="DG202" s="1013"/>
      <c r="DH202" s="1013"/>
      <c r="DI202" s="1013"/>
      <c r="DJ202" s="1013"/>
      <c r="DK202" s="1013"/>
      <c r="DL202" s="1013"/>
      <c r="DM202" s="1013"/>
      <c r="DN202" s="1016"/>
      <c r="DO202" s="1084" t="s">
        <v>322</v>
      </c>
      <c r="DP202" s="1085"/>
      <c r="DQ202" s="1085"/>
      <c r="DR202" s="1085"/>
      <c r="DS202" s="1085"/>
      <c r="DU202" s="1086"/>
      <c r="DV202" s="1086"/>
      <c r="DW202" s="1086"/>
      <c r="DX202" s="1086"/>
      <c r="DY202" s="1086"/>
      <c r="DZ202" s="1086"/>
      <c r="EA202" s="1051"/>
      <c r="EB202" s="1052"/>
      <c r="EC202" s="1052"/>
      <c r="ED202" s="1052"/>
      <c r="EE202" s="1052"/>
      <c r="EF202" s="1052"/>
      <c r="EG202" s="1052"/>
      <c r="EH202" s="1052"/>
      <c r="EI202" s="1052"/>
      <c r="EJ202" s="1052"/>
      <c r="EK202" s="1052"/>
      <c r="EL202" s="1052"/>
      <c r="EM202" s="1052"/>
      <c r="EN202" s="1052"/>
      <c r="EO202" s="1052"/>
      <c r="EP202" s="1052"/>
      <c r="EQ202" s="1052"/>
      <c r="ER202" s="1052"/>
      <c r="ES202" s="1052"/>
      <c r="ET202" s="1052"/>
      <c r="EU202" s="1052"/>
      <c r="EV202" s="1052"/>
      <c r="EW202" s="1052"/>
      <c r="EX202" s="1052"/>
      <c r="EY202" s="1052"/>
      <c r="EZ202" s="1053"/>
      <c r="FA202" s="1082" t="s">
        <v>322</v>
      </c>
      <c r="FB202" s="1082"/>
      <c r="FC202" s="1082"/>
      <c r="FD202" s="1082"/>
      <c r="FE202" s="1082"/>
      <c r="FF202" s="1082"/>
      <c r="FG202" s="1082"/>
      <c r="FH202" s="1082"/>
      <c r="FI202" s="1082"/>
      <c r="FJ202" s="1082"/>
      <c r="FK202" s="1083"/>
      <c r="FL202" s="1013"/>
      <c r="FM202" s="1013"/>
      <c r="FN202" s="1013"/>
      <c r="FO202" s="1013"/>
      <c r="FP202" s="1013"/>
      <c r="FQ202" s="1014"/>
      <c r="FR202" s="1015"/>
      <c r="FS202" s="1013"/>
      <c r="FT202" s="1013"/>
      <c r="FU202" s="1016"/>
      <c r="FV202" s="1023" t="s">
        <v>322</v>
      </c>
      <c r="FW202" s="1024"/>
    </row>
    <row r="203" spans="1:200" s="397" customFormat="1" ht="4.5" customHeight="1">
      <c r="A203" s="1047"/>
      <c r="B203" s="1048"/>
      <c r="C203" s="1054"/>
      <c r="D203" s="1055"/>
      <c r="E203" s="1055"/>
      <c r="F203" s="1055"/>
      <c r="G203" s="1055"/>
      <c r="H203" s="1055"/>
      <c r="I203" s="1055"/>
      <c r="J203" s="1055"/>
      <c r="K203" s="1055"/>
      <c r="L203" s="1055"/>
      <c r="M203" s="1055"/>
      <c r="N203" s="1055"/>
      <c r="O203" s="1055"/>
      <c r="P203" s="1055"/>
      <c r="Q203" s="1055"/>
      <c r="R203" s="1055"/>
      <c r="S203" s="1055"/>
      <c r="T203" s="1055"/>
      <c r="U203" s="1056"/>
      <c r="V203" s="1025"/>
      <c r="W203" s="1026"/>
      <c r="X203" s="1026"/>
      <c r="Y203" s="1026"/>
      <c r="Z203" s="1026"/>
      <c r="AA203" s="1026"/>
      <c r="AB203" s="1026"/>
      <c r="AC203" s="1026"/>
      <c r="AD203" s="1027"/>
      <c r="AE203" s="1066"/>
      <c r="AF203" s="1067"/>
      <c r="AG203" s="1067"/>
      <c r="AH203" s="1068"/>
      <c r="AI203" s="1066"/>
      <c r="AJ203" s="1067"/>
      <c r="AK203" s="1067"/>
      <c r="AL203" s="1067"/>
      <c r="AM203" s="1073"/>
      <c r="AN203" s="1076"/>
      <c r="AO203" s="1067"/>
      <c r="AP203" s="1067"/>
      <c r="AQ203" s="1067"/>
      <c r="AR203" s="1067"/>
      <c r="AS203" s="1073"/>
      <c r="AT203" s="1031"/>
      <c r="AU203" s="1032"/>
      <c r="AV203" s="1032"/>
      <c r="AW203" s="1033"/>
      <c r="AY203" s="1080"/>
      <c r="AZ203" s="1080"/>
      <c r="BA203" s="1080"/>
      <c r="BB203" s="1080"/>
      <c r="BC203" s="1081"/>
      <c r="BD203" s="1081"/>
      <c r="BE203" s="1081"/>
      <c r="BF203" s="1081"/>
      <c r="BG203" s="1081"/>
      <c r="BH203" s="1081"/>
      <c r="BI203" s="1081"/>
      <c r="BJ203" s="1081"/>
      <c r="BK203" s="1081"/>
      <c r="BL203" s="1081"/>
      <c r="BM203" s="1081"/>
      <c r="BN203" s="1081"/>
      <c r="BO203" s="1081"/>
      <c r="BP203" s="1081"/>
      <c r="BQ203" s="1081"/>
      <c r="BR203" s="1081"/>
      <c r="BS203" s="1081"/>
      <c r="BT203" s="1081"/>
      <c r="BU203" s="1081"/>
      <c r="BV203" s="1081"/>
      <c r="BW203" s="1081"/>
      <c r="BX203" s="1081"/>
      <c r="BY203" s="1081"/>
      <c r="BZ203" s="1081"/>
      <c r="CA203" s="1081"/>
      <c r="CB203" s="1081"/>
      <c r="CC203" s="1081"/>
      <c r="CD203" s="1081"/>
      <c r="CE203" s="1081"/>
      <c r="CF203" s="1081"/>
      <c r="CG203" s="1081"/>
      <c r="CH203" s="1081"/>
      <c r="CI203" s="1081"/>
      <c r="CJ203" s="1026"/>
      <c r="CK203" s="1026"/>
      <c r="CL203" s="1026"/>
      <c r="CM203" s="1026"/>
      <c r="CN203" s="1026"/>
      <c r="CO203" s="1026"/>
      <c r="CP203" s="1026"/>
      <c r="CQ203" s="1026"/>
      <c r="CR203" s="1026"/>
      <c r="CS203" s="1026"/>
      <c r="CT203" s="1026"/>
      <c r="CU203" s="1027"/>
      <c r="CV203" s="1066"/>
      <c r="CW203" s="1067"/>
      <c r="CX203" s="1067"/>
      <c r="CY203" s="1067"/>
      <c r="CZ203" s="1068"/>
      <c r="DA203" s="1066"/>
      <c r="DB203" s="1067"/>
      <c r="DC203" s="1067"/>
      <c r="DD203" s="1067"/>
      <c r="DE203" s="1073"/>
      <c r="DF203" s="1015"/>
      <c r="DG203" s="1013"/>
      <c r="DH203" s="1013"/>
      <c r="DI203" s="1013"/>
      <c r="DJ203" s="1013"/>
      <c r="DK203" s="1013"/>
      <c r="DL203" s="1013"/>
      <c r="DM203" s="1013"/>
      <c r="DN203" s="1016"/>
      <c r="DO203" s="1031" t="s">
        <v>323</v>
      </c>
      <c r="DP203" s="1032"/>
      <c r="DQ203" s="1032"/>
      <c r="DR203" s="1032"/>
      <c r="DS203" s="1033"/>
      <c r="DU203" s="1086"/>
      <c r="DV203" s="1086"/>
      <c r="DW203" s="1086"/>
      <c r="DX203" s="1086"/>
      <c r="DY203" s="1086"/>
      <c r="DZ203" s="1086"/>
      <c r="EA203" s="1054"/>
      <c r="EB203" s="1055"/>
      <c r="EC203" s="1055"/>
      <c r="ED203" s="1055"/>
      <c r="EE203" s="1055"/>
      <c r="EF203" s="1055"/>
      <c r="EG203" s="1055"/>
      <c r="EH203" s="1055"/>
      <c r="EI203" s="1055"/>
      <c r="EJ203" s="1055"/>
      <c r="EK203" s="1055"/>
      <c r="EL203" s="1055"/>
      <c r="EM203" s="1055"/>
      <c r="EN203" s="1055"/>
      <c r="EO203" s="1055"/>
      <c r="EP203" s="1055"/>
      <c r="EQ203" s="1055"/>
      <c r="ER203" s="1055"/>
      <c r="ES203" s="1055"/>
      <c r="ET203" s="1055"/>
      <c r="EU203" s="1055"/>
      <c r="EV203" s="1055"/>
      <c r="EW203" s="1055"/>
      <c r="EX203" s="1055"/>
      <c r="EY203" s="1055"/>
      <c r="EZ203" s="1056"/>
      <c r="FA203" s="1037"/>
      <c r="FB203" s="1037"/>
      <c r="FC203" s="1037"/>
      <c r="FD203" s="1037"/>
      <c r="FE203" s="1037"/>
      <c r="FF203" s="1037"/>
      <c r="FG203" s="1037"/>
      <c r="FH203" s="1037"/>
      <c r="FI203" s="1037"/>
      <c r="FJ203" s="1037"/>
      <c r="FK203" s="1038"/>
      <c r="FL203" s="1013"/>
      <c r="FM203" s="1013"/>
      <c r="FN203" s="1013"/>
      <c r="FO203" s="1013"/>
      <c r="FP203" s="1013"/>
      <c r="FQ203" s="1014"/>
      <c r="FR203" s="1015"/>
      <c r="FS203" s="1013"/>
      <c r="FT203" s="1013"/>
      <c r="FU203" s="1016"/>
      <c r="FV203" s="1041" t="s">
        <v>323</v>
      </c>
      <c r="FW203" s="1042"/>
    </row>
    <row r="204" spans="1:200" s="397" customFormat="1" ht="9" customHeight="1">
      <c r="A204" s="1049"/>
      <c r="B204" s="1050"/>
      <c r="C204" s="1057"/>
      <c r="D204" s="1058"/>
      <c r="E204" s="1058"/>
      <c r="F204" s="1058"/>
      <c r="G204" s="1058"/>
      <c r="H204" s="1058"/>
      <c r="I204" s="1058"/>
      <c r="J204" s="1058"/>
      <c r="K204" s="1058"/>
      <c r="L204" s="1058"/>
      <c r="M204" s="1058"/>
      <c r="N204" s="1058"/>
      <c r="O204" s="1058"/>
      <c r="P204" s="1058"/>
      <c r="Q204" s="1058"/>
      <c r="R204" s="1058"/>
      <c r="S204" s="1058"/>
      <c r="T204" s="1058"/>
      <c r="U204" s="1059"/>
      <c r="V204" s="1028"/>
      <c r="W204" s="1029"/>
      <c r="X204" s="1029"/>
      <c r="Y204" s="1029"/>
      <c r="Z204" s="1029"/>
      <c r="AA204" s="1029"/>
      <c r="AB204" s="1029"/>
      <c r="AC204" s="1029"/>
      <c r="AD204" s="1030"/>
      <c r="AE204" s="1069"/>
      <c r="AF204" s="1070"/>
      <c r="AG204" s="1070"/>
      <c r="AH204" s="1071"/>
      <c r="AI204" s="1069"/>
      <c r="AJ204" s="1070"/>
      <c r="AK204" s="1070"/>
      <c r="AL204" s="1070"/>
      <c r="AM204" s="1074"/>
      <c r="AN204" s="1087"/>
      <c r="AO204" s="1070"/>
      <c r="AP204" s="1070"/>
      <c r="AQ204" s="1070"/>
      <c r="AR204" s="1070"/>
      <c r="AS204" s="1074"/>
      <c r="AT204" s="1034"/>
      <c r="AU204" s="1035"/>
      <c r="AV204" s="1035"/>
      <c r="AW204" s="1036"/>
      <c r="AX204" s="397">
        <f>(V203*365)*(AE202/12)</f>
        <v>0</v>
      </c>
      <c r="AY204" s="1080"/>
      <c r="AZ204" s="1080"/>
      <c r="BA204" s="1080"/>
      <c r="BB204" s="1080"/>
      <c r="BC204" s="1081"/>
      <c r="BD204" s="1081"/>
      <c r="BE204" s="1081"/>
      <c r="BF204" s="1081"/>
      <c r="BG204" s="1081"/>
      <c r="BH204" s="1081"/>
      <c r="BI204" s="1081"/>
      <c r="BJ204" s="1081"/>
      <c r="BK204" s="1081"/>
      <c r="BL204" s="1081"/>
      <c r="BM204" s="1081"/>
      <c r="BN204" s="1081"/>
      <c r="BO204" s="1081"/>
      <c r="BP204" s="1081"/>
      <c r="BQ204" s="1081"/>
      <c r="BR204" s="1081"/>
      <c r="BS204" s="1081"/>
      <c r="BT204" s="1081"/>
      <c r="BU204" s="1081"/>
      <c r="BV204" s="1081"/>
      <c r="BW204" s="1081"/>
      <c r="BX204" s="1081"/>
      <c r="BY204" s="1081"/>
      <c r="BZ204" s="1081"/>
      <c r="CA204" s="1081"/>
      <c r="CB204" s="1081"/>
      <c r="CC204" s="1081"/>
      <c r="CD204" s="1081"/>
      <c r="CE204" s="1081"/>
      <c r="CF204" s="1081"/>
      <c r="CG204" s="1081"/>
      <c r="CH204" s="1081"/>
      <c r="CI204" s="1081"/>
      <c r="CJ204" s="1029"/>
      <c r="CK204" s="1029"/>
      <c r="CL204" s="1029"/>
      <c r="CM204" s="1029"/>
      <c r="CN204" s="1029"/>
      <c r="CO204" s="1029"/>
      <c r="CP204" s="1029"/>
      <c r="CQ204" s="1029"/>
      <c r="CR204" s="1029"/>
      <c r="CS204" s="1029"/>
      <c r="CT204" s="1029"/>
      <c r="CU204" s="1030"/>
      <c r="CV204" s="1069"/>
      <c r="CW204" s="1070"/>
      <c r="CX204" s="1070"/>
      <c r="CY204" s="1070"/>
      <c r="CZ204" s="1071"/>
      <c r="DA204" s="1069"/>
      <c r="DB204" s="1070"/>
      <c r="DC204" s="1070"/>
      <c r="DD204" s="1070"/>
      <c r="DE204" s="1074"/>
      <c r="DF204" s="1015"/>
      <c r="DG204" s="1013"/>
      <c r="DH204" s="1013"/>
      <c r="DI204" s="1013"/>
      <c r="DJ204" s="1013"/>
      <c r="DK204" s="1013"/>
      <c r="DL204" s="1013"/>
      <c r="DM204" s="1013"/>
      <c r="DN204" s="1016"/>
      <c r="DO204" s="1034"/>
      <c r="DP204" s="1035"/>
      <c r="DQ204" s="1035"/>
      <c r="DR204" s="1035"/>
      <c r="DS204" s="1036"/>
      <c r="DT204" s="397">
        <f>(CJ203*365)*(CV202/12)</f>
        <v>0</v>
      </c>
      <c r="DU204" s="1086"/>
      <c r="DV204" s="1086"/>
      <c r="DW204" s="1086"/>
      <c r="DX204" s="1086"/>
      <c r="DY204" s="1086"/>
      <c r="DZ204" s="1086"/>
      <c r="EA204" s="1057"/>
      <c r="EB204" s="1058"/>
      <c r="EC204" s="1058"/>
      <c r="ED204" s="1058"/>
      <c r="EE204" s="1058"/>
      <c r="EF204" s="1058"/>
      <c r="EG204" s="1058"/>
      <c r="EH204" s="1058"/>
      <c r="EI204" s="1058"/>
      <c r="EJ204" s="1058"/>
      <c r="EK204" s="1058"/>
      <c r="EL204" s="1058"/>
      <c r="EM204" s="1058"/>
      <c r="EN204" s="1058"/>
      <c r="EO204" s="1058"/>
      <c r="EP204" s="1058"/>
      <c r="EQ204" s="1058"/>
      <c r="ER204" s="1058"/>
      <c r="ES204" s="1058"/>
      <c r="ET204" s="1058"/>
      <c r="EU204" s="1058"/>
      <c r="EV204" s="1058"/>
      <c r="EW204" s="1058"/>
      <c r="EX204" s="1058"/>
      <c r="EY204" s="1058"/>
      <c r="EZ204" s="1059"/>
      <c r="FA204" s="1039"/>
      <c r="FB204" s="1039"/>
      <c r="FC204" s="1039"/>
      <c r="FD204" s="1039"/>
      <c r="FE204" s="1039"/>
      <c r="FF204" s="1039"/>
      <c r="FG204" s="1039"/>
      <c r="FH204" s="1039"/>
      <c r="FI204" s="1039"/>
      <c r="FJ204" s="1039"/>
      <c r="FK204" s="1040"/>
      <c r="FL204" s="1013"/>
      <c r="FM204" s="1013"/>
      <c r="FN204" s="1013"/>
      <c r="FO204" s="1013"/>
      <c r="FP204" s="1013"/>
      <c r="FQ204" s="1014"/>
      <c r="FR204" s="1015"/>
      <c r="FS204" s="1013"/>
      <c r="FT204" s="1013"/>
      <c r="FU204" s="1016"/>
      <c r="FV204" s="1043"/>
      <c r="FW204" s="1044"/>
      <c r="FX204" s="397">
        <f>(FA203*365)*(FL202/12)</f>
        <v>0</v>
      </c>
    </row>
    <row r="205" spans="1:200" s="397" customFormat="1" ht="7.5" customHeight="1">
      <c r="A205" s="1045"/>
      <c r="B205" s="1046"/>
      <c r="C205" s="1051">
        <f t="shared" ref="C205" si="3">C90</f>
        <v>0</v>
      </c>
      <c r="D205" s="1052"/>
      <c r="E205" s="1052"/>
      <c r="F205" s="1052"/>
      <c r="G205" s="1052"/>
      <c r="H205" s="1052"/>
      <c r="I205" s="1052"/>
      <c r="J205" s="1052"/>
      <c r="K205" s="1052"/>
      <c r="L205" s="1052"/>
      <c r="M205" s="1052"/>
      <c r="N205" s="1052"/>
      <c r="O205" s="1052"/>
      <c r="P205" s="1052"/>
      <c r="Q205" s="1052"/>
      <c r="R205" s="1052"/>
      <c r="S205" s="1052"/>
      <c r="T205" s="1052"/>
      <c r="U205" s="1053"/>
      <c r="V205" s="1060" t="s">
        <v>322</v>
      </c>
      <c r="W205" s="1061"/>
      <c r="X205" s="1061"/>
      <c r="Y205" s="1061"/>
      <c r="Z205" s="1061"/>
      <c r="AA205" s="1061"/>
      <c r="AB205" s="1061"/>
      <c r="AC205" s="1061"/>
      <c r="AD205" s="1062"/>
      <c r="AE205" s="1063"/>
      <c r="AF205" s="1064"/>
      <c r="AG205" s="1064"/>
      <c r="AH205" s="1065"/>
      <c r="AI205" s="1063"/>
      <c r="AJ205" s="1064"/>
      <c r="AK205" s="1064"/>
      <c r="AL205" s="1064"/>
      <c r="AM205" s="1072"/>
      <c r="AN205" s="1075"/>
      <c r="AO205" s="1064"/>
      <c r="AP205" s="1064"/>
      <c r="AQ205" s="1064"/>
      <c r="AR205" s="1064"/>
      <c r="AS205" s="1072"/>
      <c r="AT205" s="400" t="s">
        <v>322</v>
      </c>
      <c r="AU205" s="401"/>
      <c r="AV205" s="401"/>
      <c r="AW205" s="402"/>
      <c r="AY205" s="1080"/>
      <c r="AZ205" s="1080"/>
      <c r="BA205" s="1080"/>
      <c r="BB205" s="1080"/>
      <c r="BC205" s="1081"/>
      <c r="BD205" s="1081"/>
      <c r="BE205" s="1081"/>
      <c r="BF205" s="1081"/>
      <c r="BG205" s="1081"/>
      <c r="BH205" s="1081"/>
      <c r="BI205" s="1081"/>
      <c r="BJ205" s="1081"/>
      <c r="BK205" s="1081"/>
      <c r="BL205" s="1081"/>
      <c r="BM205" s="1081"/>
      <c r="BN205" s="1081"/>
      <c r="BO205" s="1081"/>
      <c r="BP205" s="1081"/>
      <c r="BQ205" s="1081"/>
      <c r="BR205" s="1081"/>
      <c r="BS205" s="1081"/>
      <c r="BT205" s="1081"/>
      <c r="BU205" s="1081"/>
      <c r="BV205" s="1081"/>
      <c r="BW205" s="1081"/>
      <c r="BX205" s="1081"/>
      <c r="BY205" s="1081"/>
      <c r="BZ205" s="1081"/>
      <c r="CA205" s="1081"/>
      <c r="CB205" s="1081"/>
      <c r="CC205" s="1081"/>
      <c r="CD205" s="1081"/>
      <c r="CE205" s="1081"/>
      <c r="CF205" s="1081"/>
      <c r="CG205" s="1081"/>
      <c r="CH205" s="1081"/>
      <c r="CI205" s="1081"/>
      <c r="CJ205" s="1082" t="s">
        <v>322</v>
      </c>
      <c r="CK205" s="1082"/>
      <c r="CL205" s="1082"/>
      <c r="CM205" s="1082"/>
      <c r="CN205" s="1082"/>
      <c r="CO205" s="1082"/>
      <c r="CP205" s="1082"/>
      <c r="CQ205" s="1082"/>
      <c r="CR205" s="1082"/>
      <c r="CS205" s="1082"/>
      <c r="CT205" s="1082"/>
      <c r="CU205" s="1083"/>
      <c r="CV205" s="1063"/>
      <c r="CW205" s="1064"/>
      <c r="CX205" s="1064"/>
      <c r="CY205" s="1064"/>
      <c r="CZ205" s="1065"/>
      <c r="DA205" s="1063"/>
      <c r="DB205" s="1064"/>
      <c r="DC205" s="1064"/>
      <c r="DD205" s="1064"/>
      <c r="DE205" s="1072"/>
      <c r="DF205" s="1015"/>
      <c r="DG205" s="1013"/>
      <c r="DH205" s="1013"/>
      <c r="DI205" s="1013"/>
      <c r="DJ205" s="1013"/>
      <c r="DK205" s="1013"/>
      <c r="DL205" s="1013"/>
      <c r="DM205" s="1013"/>
      <c r="DN205" s="1016"/>
      <c r="DO205" s="1084" t="s">
        <v>322</v>
      </c>
      <c r="DP205" s="1085"/>
      <c r="DQ205" s="1085"/>
      <c r="DR205" s="1085"/>
      <c r="DS205" s="1085"/>
      <c r="DU205" s="1086"/>
      <c r="DV205" s="1086"/>
      <c r="DW205" s="1086"/>
      <c r="DX205" s="1086"/>
      <c r="DY205" s="1086"/>
      <c r="DZ205" s="1086"/>
      <c r="EA205" s="1051"/>
      <c r="EB205" s="1052"/>
      <c r="EC205" s="1052"/>
      <c r="ED205" s="1052"/>
      <c r="EE205" s="1052"/>
      <c r="EF205" s="1052"/>
      <c r="EG205" s="1052"/>
      <c r="EH205" s="1052"/>
      <c r="EI205" s="1052"/>
      <c r="EJ205" s="1052"/>
      <c r="EK205" s="1052"/>
      <c r="EL205" s="1052"/>
      <c r="EM205" s="1052"/>
      <c r="EN205" s="1052"/>
      <c r="EO205" s="1052"/>
      <c r="EP205" s="1052"/>
      <c r="EQ205" s="1052"/>
      <c r="ER205" s="1052"/>
      <c r="ES205" s="1052"/>
      <c r="ET205" s="1052"/>
      <c r="EU205" s="1052"/>
      <c r="EV205" s="1052"/>
      <c r="EW205" s="1052"/>
      <c r="EX205" s="1052"/>
      <c r="EY205" s="1052"/>
      <c r="EZ205" s="1053"/>
      <c r="FA205" s="1082" t="s">
        <v>322</v>
      </c>
      <c r="FB205" s="1082"/>
      <c r="FC205" s="1082"/>
      <c r="FD205" s="1082"/>
      <c r="FE205" s="1082"/>
      <c r="FF205" s="1082"/>
      <c r="FG205" s="1082"/>
      <c r="FH205" s="1082"/>
      <c r="FI205" s="1082"/>
      <c r="FJ205" s="1082"/>
      <c r="FK205" s="1083"/>
      <c r="FL205" s="1013"/>
      <c r="FM205" s="1013"/>
      <c r="FN205" s="1013"/>
      <c r="FO205" s="1013"/>
      <c r="FP205" s="1013"/>
      <c r="FQ205" s="1014"/>
      <c r="FR205" s="1015"/>
      <c r="FS205" s="1013"/>
      <c r="FT205" s="1013"/>
      <c r="FU205" s="1016"/>
      <c r="FV205" s="1023" t="s">
        <v>322</v>
      </c>
      <c r="FW205" s="1024"/>
    </row>
    <row r="206" spans="1:200" s="397" customFormat="1" ht="4.5" customHeight="1">
      <c r="A206" s="1047"/>
      <c r="B206" s="1048"/>
      <c r="C206" s="1054"/>
      <c r="D206" s="1055"/>
      <c r="E206" s="1055"/>
      <c r="F206" s="1055"/>
      <c r="G206" s="1055"/>
      <c r="H206" s="1055"/>
      <c r="I206" s="1055"/>
      <c r="J206" s="1055"/>
      <c r="K206" s="1055"/>
      <c r="L206" s="1055"/>
      <c r="M206" s="1055"/>
      <c r="N206" s="1055"/>
      <c r="O206" s="1055"/>
      <c r="P206" s="1055"/>
      <c r="Q206" s="1055"/>
      <c r="R206" s="1055"/>
      <c r="S206" s="1055"/>
      <c r="T206" s="1055"/>
      <c r="U206" s="1056"/>
      <c r="V206" s="1025"/>
      <c r="W206" s="1026"/>
      <c r="X206" s="1026"/>
      <c r="Y206" s="1026"/>
      <c r="Z206" s="1026"/>
      <c r="AA206" s="1026"/>
      <c r="AB206" s="1026"/>
      <c r="AC206" s="1026"/>
      <c r="AD206" s="1027"/>
      <c r="AE206" s="1066"/>
      <c r="AF206" s="1067"/>
      <c r="AG206" s="1067"/>
      <c r="AH206" s="1068"/>
      <c r="AI206" s="1066"/>
      <c r="AJ206" s="1067"/>
      <c r="AK206" s="1067"/>
      <c r="AL206" s="1067"/>
      <c r="AM206" s="1073"/>
      <c r="AN206" s="1076"/>
      <c r="AO206" s="1067"/>
      <c r="AP206" s="1067"/>
      <c r="AQ206" s="1067"/>
      <c r="AR206" s="1067"/>
      <c r="AS206" s="1073"/>
      <c r="AT206" s="1031"/>
      <c r="AU206" s="1032"/>
      <c r="AV206" s="1032"/>
      <c r="AW206" s="1033"/>
      <c r="AY206" s="1080"/>
      <c r="AZ206" s="1080"/>
      <c r="BA206" s="1080"/>
      <c r="BB206" s="1080"/>
      <c r="BC206" s="1081"/>
      <c r="BD206" s="1081"/>
      <c r="BE206" s="1081"/>
      <c r="BF206" s="1081"/>
      <c r="BG206" s="1081"/>
      <c r="BH206" s="1081"/>
      <c r="BI206" s="1081"/>
      <c r="BJ206" s="1081"/>
      <c r="BK206" s="1081"/>
      <c r="BL206" s="1081"/>
      <c r="BM206" s="1081"/>
      <c r="BN206" s="1081"/>
      <c r="BO206" s="1081"/>
      <c r="BP206" s="1081"/>
      <c r="BQ206" s="1081"/>
      <c r="BR206" s="1081"/>
      <c r="BS206" s="1081"/>
      <c r="BT206" s="1081"/>
      <c r="BU206" s="1081"/>
      <c r="BV206" s="1081"/>
      <c r="BW206" s="1081"/>
      <c r="BX206" s="1081"/>
      <c r="BY206" s="1081"/>
      <c r="BZ206" s="1081"/>
      <c r="CA206" s="1081"/>
      <c r="CB206" s="1081"/>
      <c r="CC206" s="1081"/>
      <c r="CD206" s="1081"/>
      <c r="CE206" s="1081"/>
      <c r="CF206" s="1081"/>
      <c r="CG206" s="1081"/>
      <c r="CH206" s="1081"/>
      <c r="CI206" s="1081"/>
      <c r="CJ206" s="1026"/>
      <c r="CK206" s="1026"/>
      <c r="CL206" s="1026"/>
      <c r="CM206" s="1026"/>
      <c r="CN206" s="1026"/>
      <c r="CO206" s="1026"/>
      <c r="CP206" s="1026"/>
      <c r="CQ206" s="1026"/>
      <c r="CR206" s="1026"/>
      <c r="CS206" s="1026"/>
      <c r="CT206" s="1026"/>
      <c r="CU206" s="1027"/>
      <c r="CV206" s="1066"/>
      <c r="CW206" s="1067"/>
      <c r="CX206" s="1067"/>
      <c r="CY206" s="1067"/>
      <c r="CZ206" s="1068"/>
      <c r="DA206" s="1066"/>
      <c r="DB206" s="1067"/>
      <c r="DC206" s="1067"/>
      <c r="DD206" s="1067"/>
      <c r="DE206" s="1073"/>
      <c r="DF206" s="1017"/>
      <c r="DG206" s="1018"/>
      <c r="DH206" s="1018"/>
      <c r="DI206" s="1018"/>
      <c r="DJ206" s="1018"/>
      <c r="DK206" s="1018"/>
      <c r="DL206" s="1018"/>
      <c r="DM206" s="1018"/>
      <c r="DN206" s="1019"/>
      <c r="DO206" s="1031" t="s">
        <v>323</v>
      </c>
      <c r="DP206" s="1032"/>
      <c r="DQ206" s="1032"/>
      <c r="DR206" s="1032"/>
      <c r="DS206" s="1033"/>
      <c r="DU206" s="1086"/>
      <c r="DV206" s="1086"/>
      <c r="DW206" s="1086"/>
      <c r="DX206" s="1086"/>
      <c r="DY206" s="1086"/>
      <c r="DZ206" s="1086"/>
      <c r="EA206" s="1054"/>
      <c r="EB206" s="1055"/>
      <c r="EC206" s="1055"/>
      <c r="ED206" s="1055"/>
      <c r="EE206" s="1055"/>
      <c r="EF206" s="1055"/>
      <c r="EG206" s="1055"/>
      <c r="EH206" s="1055"/>
      <c r="EI206" s="1055"/>
      <c r="EJ206" s="1055"/>
      <c r="EK206" s="1055"/>
      <c r="EL206" s="1055"/>
      <c r="EM206" s="1055"/>
      <c r="EN206" s="1055"/>
      <c r="EO206" s="1055"/>
      <c r="EP206" s="1055"/>
      <c r="EQ206" s="1055"/>
      <c r="ER206" s="1055"/>
      <c r="ES206" s="1055"/>
      <c r="ET206" s="1055"/>
      <c r="EU206" s="1055"/>
      <c r="EV206" s="1055"/>
      <c r="EW206" s="1055"/>
      <c r="EX206" s="1055"/>
      <c r="EY206" s="1055"/>
      <c r="EZ206" s="1056"/>
      <c r="FA206" s="1037"/>
      <c r="FB206" s="1037"/>
      <c r="FC206" s="1037"/>
      <c r="FD206" s="1037"/>
      <c r="FE206" s="1037"/>
      <c r="FF206" s="1037"/>
      <c r="FG206" s="1037"/>
      <c r="FH206" s="1037"/>
      <c r="FI206" s="1037"/>
      <c r="FJ206" s="1037"/>
      <c r="FK206" s="1038"/>
      <c r="FL206" s="1013"/>
      <c r="FM206" s="1013"/>
      <c r="FN206" s="1013"/>
      <c r="FO206" s="1013"/>
      <c r="FP206" s="1013"/>
      <c r="FQ206" s="1014"/>
      <c r="FR206" s="1017"/>
      <c r="FS206" s="1018"/>
      <c r="FT206" s="1018"/>
      <c r="FU206" s="1019"/>
      <c r="FV206" s="1041" t="s">
        <v>323</v>
      </c>
      <c r="FW206" s="1042"/>
    </row>
    <row r="207" spans="1:200" s="397" customFormat="1" ht="9" customHeight="1" thickBot="1">
      <c r="A207" s="1049"/>
      <c r="B207" s="1050"/>
      <c r="C207" s="1057"/>
      <c r="D207" s="1058"/>
      <c r="E207" s="1058"/>
      <c r="F207" s="1058"/>
      <c r="G207" s="1058"/>
      <c r="H207" s="1058"/>
      <c r="I207" s="1058"/>
      <c r="J207" s="1058"/>
      <c r="K207" s="1058"/>
      <c r="L207" s="1058"/>
      <c r="M207" s="1058"/>
      <c r="N207" s="1058"/>
      <c r="O207" s="1058"/>
      <c r="P207" s="1058"/>
      <c r="Q207" s="1058"/>
      <c r="R207" s="1058"/>
      <c r="S207" s="1058"/>
      <c r="T207" s="1058"/>
      <c r="U207" s="1059"/>
      <c r="V207" s="1028"/>
      <c r="W207" s="1029"/>
      <c r="X207" s="1029"/>
      <c r="Y207" s="1029"/>
      <c r="Z207" s="1029"/>
      <c r="AA207" s="1029"/>
      <c r="AB207" s="1029"/>
      <c r="AC207" s="1029"/>
      <c r="AD207" s="1030"/>
      <c r="AE207" s="1069"/>
      <c r="AF207" s="1070"/>
      <c r="AG207" s="1070"/>
      <c r="AH207" s="1071"/>
      <c r="AI207" s="1069"/>
      <c r="AJ207" s="1070"/>
      <c r="AK207" s="1070"/>
      <c r="AL207" s="1070"/>
      <c r="AM207" s="1074"/>
      <c r="AN207" s="1077"/>
      <c r="AO207" s="1078"/>
      <c r="AP207" s="1078"/>
      <c r="AQ207" s="1078"/>
      <c r="AR207" s="1078"/>
      <c r="AS207" s="1079"/>
      <c r="AT207" s="1034"/>
      <c r="AU207" s="1035"/>
      <c r="AV207" s="1035"/>
      <c r="AW207" s="1036"/>
      <c r="AX207" s="397">
        <f>(V206*365)*(AE205/12)</f>
        <v>0</v>
      </c>
      <c r="AY207" s="1080"/>
      <c r="AZ207" s="1080"/>
      <c r="BA207" s="1080"/>
      <c r="BB207" s="1080"/>
      <c r="BC207" s="1081"/>
      <c r="BD207" s="1081"/>
      <c r="BE207" s="1081"/>
      <c r="BF207" s="1081"/>
      <c r="BG207" s="1081"/>
      <c r="BH207" s="1081"/>
      <c r="BI207" s="1081"/>
      <c r="BJ207" s="1081"/>
      <c r="BK207" s="1081"/>
      <c r="BL207" s="1081"/>
      <c r="BM207" s="1081"/>
      <c r="BN207" s="1081"/>
      <c r="BO207" s="1081"/>
      <c r="BP207" s="1081"/>
      <c r="BQ207" s="1081"/>
      <c r="BR207" s="1081"/>
      <c r="BS207" s="1081"/>
      <c r="BT207" s="1081"/>
      <c r="BU207" s="1081"/>
      <c r="BV207" s="1081"/>
      <c r="BW207" s="1081"/>
      <c r="BX207" s="1081"/>
      <c r="BY207" s="1081"/>
      <c r="BZ207" s="1081"/>
      <c r="CA207" s="1081"/>
      <c r="CB207" s="1081"/>
      <c r="CC207" s="1081"/>
      <c r="CD207" s="1081"/>
      <c r="CE207" s="1081"/>
      <c r="CF207" s="1081"/>
      <c r="CG207" s="1081"/>
      <c r="CH207" s="1081"/>
      <c r="CI207" s="1081"/>
      <c r="CJ207" s="1029"/>
      <c r="CK207" s="1029"/>
      <c r="CL207" s="1029"/>
      <c r="CM207" s="1029"/>
      <c r="CN207" s="1029"/>
      <c r="CO207" s="1029"/>
      <c r="CP207" s="1029"/>
      <c r="CQ207" s="1029"/>
      <c r="CR207" s="1029"/>
      <c r="CS207" s="1029"/>
      <c r="CT207" s="1029"/>
      <c r="CU207" s="1030"/>
      <c r="CV207" s="1069"/>
      <c r="CW207" s="1070"/>
      <c r="CX207" s="1070"/>
      <c r="CY207" s="1070"/>
      <c r="CZ207" s="1071"/>
      <c r="DA207" s="1069"/>
      <c r="DB207" s="1070"/>
      <c r="DC207" s="1070"/>
      <c r="DD207" s="1070"/>
      <c r="DE207" s="1074"/>
      <c r="DF207" s="1020"/>
      <c r="DG207" s="1021"/>
      <c r="DH207" s="1021"/>
      <c r="DI207" s="1021"/>
      <c r="DJ207" s="1021"/>
      <c r="DK207" s="1021"/>
      <c r="DL207" s="1021"/>
      <c r="DM207" s="1021"/>
      <c r="DN207" s="1022"/>
      <c r="DO207" s="1034"/>
      <c r="DP207" s="1035"/>
      <c r="DQ207" s="1035"/>
      <c r="DR207" s="1035"/>
      <c r="DS207" s="1036"/>
      <c r="DT207" s="397">
        <f>(CJ206*365)*(CV205/12)</f>
        <v>0</v>
      </c>
      <c r="DU207" s="1086"/>
      <c r="DV207" s="1086"/>
      <c r="DW207" s="1086"/>
      <c r="DX207" s="1086"/>
      <c r="DY207" s="1086"/>
      <c r="DZ207" s="1086"/>
      <c r="EA207" s="1057"/>
      <c r="EB207" s="1058"/>
      <c r="EC207" s="1058"/>
      <c r="ED207" s="1058"/>
      <c r="EE207" s="1058"/>
      <c r="EF207" s="1058"/>
      <c r="EG207" s="1058"/>
      <c r="EH207" s="1058"/>
      <c r="EI207" s="1058"/>
      <c r="EJ207" s="1058"/>
      <c r="EK207" s="1058"/>
      <c r="EL207" s="1058"/>
      <c r="EM207" s="1058"/>
      <c r="EN207" s="1058"/>
      <c r="EO207" s="1058"/>
      <c r="EP207" s="1058"/>
      <c r="EQ207" s="1058"/>
      <c r="ER207" s="1058"/>
      <c r="ES207" s="1058"/>
      <c r="ET207" s="1058"/>
      <c r="EU207" s="1058"/>
      <c r="EV207" s="1058"/>
      <c r="EW207" s="1058"/>
      <c r="EX207" s="1058"/>
      <c r="EY207" s="1058"/>
      <c r="EZ207" s="1059"/>
      <c r="FA207" s="1039"/>
      <c r="FB207" s="1039"/>
      <c r="FC207" s="1039"/>
      <c r="FD207" s="1039"/>
      <c r="FE207" s="1039"/>
      <c r="FF207" s="1039"/>
      <c r="FG207" s="1039"/>
      <c r="FH207" s="1039"/>
      <c r="FI207" s="1039"/>
      <c r="FJ207" s="1039"/>
      <c r="FK207" s="1040"/>
      <c r="FL207" s="1013"/>
      <c r="FM207" s="1013"/>
      <c r="FN207" s="1013"/>
      <c r="FO207" s="1013"/>
      <c r="FP207" s="1013"/>
      <c r="FQ207" s="1014"/>
      <c r="FR207" s="1020"/>
      <c r="FS207" s="1021"/>
      <c r="FT207" s="1021"/>
      <c r="FU207" s="1022"/>
      <c r="FV207" s="1043"/>
      <c r="FW207" s="1044"/>
      <c r="FX207" s="397">
        <f>(FA206*365)*(FL205/12)</f>
        <v>0</v>
      </c>
    </row>
    <row r="208" spans="1:200" s="397" customFormat="1" ht="3.75" customHeight="1" thickBot="1"/>
    <row r="209" spans="1:182" s="397" customFormat="1" ht="6" customHeight="1">
      <c r="A209" s="1000" t="s">
        <v>324</v>
      </c>
      <c r="B209" s="1000"/>
      <c r="C209" s="1000"/>
      <c r="D209" s="1000"/>
      <c r="E209" s="1000"/>
      <c r="F209" s="1000"/>
      <c r="G209" s="1000"/>
      <c r="H209" s="1000"/>
      <c r="I209" s="1000"/>
      <c r="J209" s="1000"/>
      <c r="K209" s="1000"/>
      <c r="L209" s="1000"/>
      <c r="M209" s="1000"/>
      <c r="N209" s="1000"/>
      <c r="O209" s="1000"/>
      <c r="P209" s="1000"/>
      <c r="Q209" s="1000"/>
      <c r="R209" s="1000"/>
      <c r="S209" s="1000"/>
      <c r="T209" s="1000"/>
      <c r="U209" s="1000"/>
      <c r="V209" s="1000"/>
      <c r="W209" s="1000"/>
      <c r="X209" s="1000"/>
      <c r="Y209" s="1000"/>
      <c r="Z209" s="1000"/>
      <c r="AA209" s="1000"/>
      <c r="AB209" s="1000"/>
      <c r="AC209" s="1000"/>
      <c r="AD209" s="1000"/>
      <c r="AE209" s="1000"/>
      <c r="AF209" s="1000"/>
      <c r="AG209" s="1000"/>
      <c r="AH209" s="1000"/>
      <c r="AI209" s="1000"/>
      <c r="AJ209" s="1000"/>
      <c r="AK209" s="1000"/>
      <c r="AL209" s="1000"/>
      <c r="AM209" s="1000"/>
      <c r="AN209" s="1000"/>
      <c r="AO209" s="1000"/>
      <c r="AP209" s="1000"/>
      <c r="AQ209" s="1000"/>
      <c r="AR209" s="1000"/>
      <c r="AS209" s="1000"/>
      <c r="AT209" s="1000"/>
      <c r="AU209" s="1000"/>
      <c r="AV209" s="1000"/>
      <c r="AW209" s="1000"/>
      <c r="AX209" s="1000"/>
      <c r="AY209" s="1000"/>
      <c r="AZ209" s="1000"/>
      <c r="BA209" s="1000"/>
      <c r="BB209" s="1000"/>
      <c r="BC209" s="1000"/>
      <c r="BD209" s="1000"/>
      <c r="BE209" s="1000"/>
      <c r="BF209" s="1000"/>
      <c r="BG209" s="1000"/>
      <c r="BH209" s="1000"/>
      <c r="BI209" s="1000"/>
      <c r="BJ209" s="1000"/>
      <c r="BK209" s="1000"/>
      <c r="BL209" s="1000"/>
      <c r="BM209" s="1000"/>
      <c r="BN209" s="1000"/>
      <c r="BO209" s="1000"/>
      <c r="BP209" s="1000"/>
      <c r="BQ209" s="1000"/>
      <c r="BR209" s="1000"/>
      <c r="BS209" s="1000"/>
      <c r="BT209" s="1000"/>
      <c r="BU209" s="1000"/>
      <c r="DS209" s="1001" t="s">
        <v>325</v>
      </c>
      <c r="DT209" s="1002"/>
      <c r="DU209" s="1002"/>
      <c r="DV209" s="1002"/>
      <c r="DW209" s="1002"/>
      <c r="DX209" s="1002"/>
      <c r="DY209" s="1002"/>
      <c r="DZ209" s="1002"/>
      <c r="EA209" s="1002"/>
      <c r="EB209" s="1002"/>
      <c r="EC209" s="1002"/>
      <c r="ED209" s="1002"/>
      <c r="EE209" s="1002"/>
      <c r="EF209" s="1002"/>
      <c r="EG209" s="1002"/>
      <c r="EH209" s="1002"/>
      <c r="EI209" s="1002"/>
      <c r="EJ209" s="1002"/>
      <c r="EK209" s="1002"/>
      <c r="EL209" s="1002"/>
      <c r="EM209" s="1002"/>
      <c r="EN209" s="1002"/>
      <c r="EO209" s="1002"/>
      <c r="EP209" s="1002"/>
      <c r="EQ209" s="1001" t="s">
        <v>326</v>
      </c>
      <c r="ER209" s="1002"/>
      <c r="ES209" s="1002"/>
      <c r="ET209" s="1002"/>
      <c r="EU209" s="1002"/>
      <c r="EV209" s="1002"/>
      <c r="EW209" s="1002"/>
      <c r="EX209" s="1002"/>
      <c r="EY209" s="1002"/>
      <c r="EZ209" s="1002"/>
      <c r="FA209" s="1002"/>
      <c r="FB209" s="1002"/>
      <c r="FC209" s="1002"/>
      <c r="FD209" s="1002"/>
      <c r="FE209" s="1002"/>
      <c r="FF209" s="1002"/>
      <c r="FG209" s="1002"/>
      <c r="FH209" s="1002"/>
      <c r="FI209" s="1002"/>
      <c r="FJ209" s="1005"/>
      <c r="FK209" s="1007" t="s">
        <v>327</v>
      </c>
      <c r="FL209" s="1008"/>
      <c r="FM209" s="1008"/>
      <c r="FN209" s="1008"/>
      <c r="FO209" s="1008"/>
      <c r="FP209" s="1008"/>
      <c r="FQ209" s="1008"/>
      <c r="FR209" s="1008"/>
      <c r="FS209" s="1008"/>
      <c r="FT209" s="1008"/>
      <c r="FU209" s="1009"/>
      <c r="FV209" s="403"/>
      <c r="FW209" s="403"/>
      <c r="FX209" s="403"/>
      <c r="FY209" s="404"/>
      <c r="FZ209" s="404"/>
    </row>
    <row r="210" spans="1:182" s="397" customFormat="1" ht="6" customHeight="1" thickBot="1">
      <c r="A210" s="1000"/>
      <c r="B210" s="1000"/>
      <c r="C210" s="1000"/>
      <c r="D210" s="1000"/>
      <c r="E210" s="1000"/>
      <c r="F210" s="1000"/>
      <c r="G210" s="1000"/>
      <c r="H210" s="1000"/>
      <c r="I210" s="1000"/>
      <c r="J210" s="1000"/>
      <c r="K210" s="1000"/>
      <c r="L210" s="1000"/>
      <c r="M210" s="1000"/>
      <c r="N210" s="1000"/>
      <c r="O210" s="1000"/>
      <c r="P210" s="1000"/>
      <c r="Q210" s="1000"/>
      <c r="R210" s="1000"/>
      <c r="S210" s="1000"/>
      <c r="T210" s="1000"/>
      <c r="U210" s="1000"/>
      <c r="V210" s="1000"/>
      <c r="W210" s="1000"/>
      <c r="X210" s="1000"/>
      <c r="Y210" s="1000"/>
      <c r="Z210" s="1000"/>
      <c r="AA210" s="1000"/>
      <c r="AB210" s="1000"/>
      <c r="AC210" s="1000"/>
      <c r="AD210" s="1000"/>
      <c r="AE210" s="1000"/>
      <c r="AF210" s="1000"/>
      <c r="AG210" s="1000"/>
      <c r="AH210" s="1000"/>
      <c r="AI210" s="1000"/>
      <c r="AJ210" s="1000"/>
      <c r="AK210" s="1000"/>
      <c r="AL210" s="1000"/>
      <c r="AM210" s="1000"/>
      <c r="AN210" s="1000"/>
      <c r="AO210" s="1000"/>
      <c r="AP210" s="1000"/>
      <c r="AQ210" s="1000"/>
      <c r="AR210" s="1000"/>
      <c r="AS210" s="1000"/>
      <c r="AT210" s="1000"/>
      <c r="AU210" s="1000"/>
      <c r="AV210" s="1000"/>
      <c r="AW210" s="1000"/>
      <c r="AX210" s="1000"/>
      <c r="AY210" s="1000"/>
      <c r="AZ210" s="1000"/>
      <c r="BA210" s="1000"/>
      <c r="BB210" s="1000"/>
      <c r="BC210" s="1000"/>
      <c r="BD210" s="1000"/>
      <c r="BE210" s="1000"/>
      <c r="BF210" s="1000"/>
      <c r="BG210" s="1000"/>
      <c r="BH210" s="1000"/>
      <c r="BI210" s="1000"/>
      <c r="BJ210" s="1000"/>
      <c r="BK210" s="1000"/>
      <c r="BL210" s="1000"/>
      <c r="BM210" s="1000"/>
      <c r="BN210" s="1000"/>
      <c r="BO210" s="1000"/>
      <c r="BP210" s="1000"/>
      <c r="BQ210" s="1000"/>
      <c r="BR210" s="1000"/>
      <c r="BS210" s="1000"/>
      <c r="BT210" s="1000"/>
      <c r="BU210" s="1000"/>
      <c r="DS210" s="1003"/>
      <c r="DT210" s="1004"/>
      <c r="DU210" s="1004"/>
      <c r="DV210" s="1004"/>
      <c r="DW210" s="1004"/>
      <c r="DX210" s="1004"/>
      <c r="DY210" s="1004"/>
      <c r="DZ210" s="1004"/>
      <c r="EA210" s="1004"/>
      <c r="EB210" s="1004"/>
      <c r="EC210" s="1004"/>
      <c r="ED210" s="1004"/>
      <c r="EE210" s="1004"/>
      <c r="EF210" s="1004"/>
      <c r="EG210" s="1004"/>
      <c r="EH210" s="1004"/>
      <c r="EI210" s="1004"/>
      <c r="EJ210" s="1004"/>
      <c r="EK210" s="1004"/>
      <c r="EL210" s="1004"/>
      <c r="EM210" s="1004"/>
      <c r="EN210" s="1004"/>
      <c r="EO210" s="1004"/>
      <c r="EP210" s="1004"/>
      <c r="EQ210" s="1003"/>
      <c r="ER210" s="1004"/>
      <c r="ES210" s="1004"/>
      <c r="ET210" s="1004"/>
      <c r="EU210" s="1004"/>
      <c r="EV210" s="1004"/>
      <c r="EW210" s="1004"/>
      <c r="EX210" s="1004"/>
      <c r="EY210" s="1004"/>
      <c r="EZ210" s="1004"/>
      <c r="FA210" s="1004"/>
      <c r="FB210" s="1004"/>
      <c r="FC210" s="1004"/>
      <c r="FD210" s="1004"/>
      <c r="FE210" s="1004"/>
      <c r="FF210" s="1004"/>
      <c r="FG210" s="1004"/>
      <c r="FH210" s="1004"/>
      <c r="FI210" s="1004"/>
      <c r="FJ210" s="1006"/>
      <c r="FK210" s="1010"/>
      <c r="FL210" s="1011"/>
      <c r="FM210" s="1011"/>
      <c r="FN210" s="1011"/>
      <c r="FO210" s="1011"/>
      <c r="FP210" s="1011"/>
      <c r="FQ210" s="1011"/>
      <c r="FR210" s="1011"/>
      <c r="FS210" s="1011"/>
      <c r="FT210" s="1011"/>
      <c r="FU210" s="1012"/>
      <c r="FV210" s="403"/>
      <c r="FW210" s="403"/>
      <c r="FX210" s="403"/>
      <c r="FY210" s="404"/>
      <c r="FZ210" s="404"/>
    </row>
    <row r="211" spans="1:182" s="397" customFormat="1" ht="6" customHeight="1" thickBot="1">
      <c r="A211" s="1000"/>
      <c r="B211" s="1000"/>
      <c r="C211" s="1000"/>
      <c r="D211" s="1000"/>
      <c r="E211" s="1000"/>
      <c r="F211" s="1000"/>
      <c r="G211" s="1000"/>
      <c r="H211" s="1000"/>
      <c r="I211" s="1000"/>
      <c r="J211" s="1000"/>
      <c r="K211" s="1000"/>
      <c r="L211" s="1000"/>
      <c r="M211" s="1000"/>
      <c r="N211" s="1000"/>
      <c r="O211" s="1000"/>
      <c r="P211" s="1000"/>
      <c r="Q211" s="1000"/>
      <c r="R211" s="1000"/>
      <c r="S211" s="1000"/>
      <c r="T211" s="1000"/>
      <c r="U211" s="1000"/>
      <c r="V211" s="1000"/>
      <c r="W211" s="1000"/>
      <c r="X211" s="1000"/>
      <c r="Y211" s="1000"/>
      <c r="Z211" s="1000"/>
      <c r="AA211" s="1000"/>
      <c r="AB211" s="1000"/>
      <c r="AC211" s="1000"/>
      <c r="AD211" s="1000"/>
      <c r="AE211" s="1000"/>
      <c r="AF211" s="1000"/>
      <c r="AG211" s="1000"/>
      <c r="AH211" s="1000"/>
      <c r="AI211" s="1000"/>
      <c r="AJ211" s="1000"/>
      <c r="AK211" s="1000"/>
      <c r="AL211" s="1000"/>
      <c r="AM211" s="1000"/>
      <c r="AN211" s="1000"/>
      <c r="AO211" s="1000"/>
      <c r="AP211" s="1000"/>
      <c r="AQ211" s="1000"/>
      <c r="AR211" s="1000"/>
      <c r="AS211" s="1000"/>
      <c r="AT211" s="1000"/>
      <c r="AU211" s="1000"/>
      <c r="AV211" s="1000"/>
      <c r="AW211" s="1000"/>
      <c r="AX211" s="1000"/>
      <c r="AY211" s="1000"/>
      <c r="AZ211" s="1000"/>
      <c r="BA211" s="1000"/>
      <c r="BB211" s="1000"/>
      <c r="BC211" s="1000"/>
      <c r="BD211" s="1000"/>
      <c r="BE211" s="1000"/>
      <c r="BF211" s="1000"/>
      <c r="BG211" s="1000"/>
      <c r="BH211" s="1000"/>
      <c r="BI211" s="1000"/>
      <c r="BJ211" s="1000"/>
      <c r="BK211" s="1000"/>
      <c r="BL211" s="1000"/>
      <c r="BM211" s="1000"/>
      <c r="BN211" s="1000"/>
      <c r="BO211" s="1000"/>
      <c r="BP211" s="1000"/>
      <c r="BQ211" s="1000"/>
      <c r="BR211" s="1000"/>
      <c r="BS211" s="1000"/>
      <c r="BT211" s="1000"/>
      <c r="BU211" s="1000"/>
      <c r="DI211" s="967" t="s">
        <v>156</v>
      </c>
      <c r="DJ211" s="968"/>
      <c r="DK211" s="968"/>
      <c r="DL211" s="968"/>
      <c r="DM211" s="968"/>
      <c r="DN211" s="968"/>
      <c r="DO211" s="968"/>
      <c r="DP211" s="968"/>
      <c r="DQ211" s="968"/>
      <c r="DR211" s="969"/>
      <c r="DS211" s="973"/>
      <c r="DT211" s="974"/>
      <c r="DU211" s="974"/>
      <c r="DV211" s="974"/>
      <c r="DW211" s="974"/>
      <c r="DX211" s="974"/>
      <c r="DY211" s="974"/>
      <c r="DZ211" s="974"/>
      <c r="EA211" s="974"/>
      <c r="EB211" s="974"/>
      <c r="EC211" s="974"/>
      <c r="ED211" s="974"/>
      <c r="EE211" s="974"/>
      <c r="EF211" s="974"/>
      <c r="EG211" s="974"/>
      <c r="EH211" s="974"/>
      <c r="EI211" s="974"/>
      <c r="EJ211" s="974"/>
      <c r="EK211" s="974"/>
      <c r="EL211" s="974"/>
      <c r="EM211" s="974"/>
      <c r="EN211" s="977" t="s">
        <v>322</v>
      </c>
      <c r="EO211" s="977"/>
      <c r="EP211" s="977"/>
      <c r="EQ211" s="973"/>
      <c r="ER211" s="974"/>
      <c r="ES211" s="974"/>
      <c r="ET211" s="974"/>
      <c r="EU211" s="974"/>
      <c r="EV211" s="974"/>
      <c r="EW211" s="974"/>
      <c r="EX211" s="974"/>
      <c r="EY211" s="974"/>
      <c r="EZ211" s="974"/>
      <c r="FA211" s="974"/>
      <c r="FB211" s="974"/>
      <c r="FC211" s="974"/>
      <c r="FD211" s="974"/>
      <c r="FE211" s="974"/>
      <c r="FF211" s="974"/>
      <c r="FG211" s="974"/>
      <c r="FH211" s="977" t="s">
        <v>322</v>
      </c>
      <c r="FI211" s="977"/>
      <c r="FJ211" s="979"/>
      <c r="FK211" s="981"/>
      <c r="FL211" s="982"/>
      <c r="FM211" s="982"/>
      <c r="FN211" s="982"/>
      <c r="FO211" s="982"/>
      <c r="FP211" s="982"/>
      <c r="FQ211" s="982"/>
      <c r="FR211" s="982"/>
      <c r="FS211" s="983"/>
      <c r="FT211" s="984" t="s">
        <v>322</v>
      </c>
      <c r="FU211" s="985"/>
      <c r="FV211" s="405"/>
      <c r="FW211" s="406"/>
      <c r="FX211" s="406"/>
      <c r="FY211" s="404"/>
      <c r="FZ211" s="404"/>
    </row>
    <row r="212" spans="1:182" s="397" customFormat="1" ht="6" customHeight="1" thickBot="1">
      <c r="A212" s="1000"/>
      <c r="B212" s="1000"/>
      <c r="C212" s="1000"/>
      <c r="D212" s="1000"/>
      <c r="E212" s="1000"/>
      <c r="F212" s="1000"/>
      <c r="G212" s="1000"/>
      <c r="H212" s="1000"/>
      <c r="I212" s="1000"/>
      <c r="J212" s="1000"/>
      <c r="K212" s="1000"/>
      <c r="L212" s="1000"/>
      <c r="M212" s="1000"/>
      <c r="N212" s="1000"/>
      <c r="O212" s="1000"/>
      <c r="P212" s="1000"/>
      <c r="Q212" s="1000"/>
      <c r="R212" s="1000"/>
      <c r="S212" s="1000"/>
      <c r="T212" s="1000"/>
      <c r="U212" s="1000"/>
      <c r="V212" s="1000"/>
      <c r="W212" s="1000"/>
      <c r="X212" s="1000"/>
      <c r="Y212" s="1000"/>
      <c r="Z212" s="1000"/>
      <c r="AA212" s="1000"/>
      <c r="AB212" s="1000"/>
      <c r="AC212" s="1000"/>
      <c r="AD212" s="1000"/>
      <c r="AE212" s="1000"/>
      <c r="AF212" s="1000"/>
      <c r="AG212" s="1000"/>
      <c r="AH212" s="1000"/>
      <c r="AI212" s="1000"/>
      <c r="AJ212" s="1000"/>
      <c r="AK212" s="1000"/>
      <c r="AL212" s="1000"/>
      <c r="AM212" s="1000"/>
      <c r="AN212" s="1000"/>
      <c r="AO212" s="1000"/>
      <c r="AP212" s="1000"/>
      <c r="AQ212" s="1000"/>
      <c r="AR212" s="1000"/>
      <c r="AS212" s="1000"/>
      <c r="AT212" s="1000"/>
      <c r="AU212" s="1000"/>
      <c r="AV212" s="1000"/>
      <c r="AW212" s="1000"/>
      <c r="AX212" s="1000"/>
      <c r="AY212" s="1000"/>
      <c r="AZ212" s="1000"/>
      <c r="BA212" s="1000"/>
      <c r="BB212" s="1000"/>
      <c r="BC212" s="1000"/>
      <c r="BD212" s="1000"/>
      <c r="BE212" s="1000"/>
      <c r="BF212" s="1000"/>
      <c r="BG212" s="1000"/>
      <c r="BH212" s="1000"/>
      <c r="BI212" s="1000"/>
      <c r="BJ212" s="1000"/>
      <c r="BK212" s="1000"/>
      <c r="BL212" s="1000"/>
      <c r="BM212" s="1000"/>
      <c r="BN212" s="1000"/>
      <c r="BO212" s="1000"/>
      <c r="BP212" s="1000"/>
      <c r="BQ212" s="1000"/>
      <c r="BR212" s="1000"/>
      <c r="BS212" s="1000"/>
      <c r="BT212" s="1000"/>
      <c r="BU212" s="1000"/>
      <c r="DI212" s="970"/>
      <c r="DJ212" s="971"/>
      <c r="DK212" s="971"/>
      <c r="DL212" s="971"/>
      <c r="DM212" s="971"/>
      <c r="DN212" s="971"/>
      <c r="DO212" s="971"/>
      <c r="DP212" s="971"/>
      <c r="DQ212" s="971"/>
      <c r="DR212" s="972"/>
      <c r="DS212" s="975"/>
      <c r="DT212" s="976"/>
      <c r="DU212" s="976"/>
      <c r="DV212" s="976"/>
      <c r="DW212" s="976"/>
      <c r="DX212" s="976"/>
      <c r="DY212" s="976"/>
      <c r="DZ212" s="976"/>
      <c r="EA212" s="976"/>
      <c r="EB212" s="976"/>
      <c r="EC212" s="976"/>
      <c r="ED212" s="976"/>
      <c r="EE212" s="976"/>
      <c r="EF212" s="976"/>
      <c r="EG212" s="976"/>
      <c r="EH212" s="976"/>
      <c r="EI212" s="976"/>
      <c r="EJ212" s="976"/>
      <c r="EK212" s="976"/>
      <c r="EL212" s="976"/>
      <c r="EM212" s="976"/>
      <c r="EN212" s="978"/>
      <c r="EO212" s="978"/>
      <c r="EP212" s="978"/>
      <c r="EQ212" s="975"/>
      <c r="ER212" s="976"/>
      <c r="ES212" s="976"/>
      <c r="ET212" s="976"/>
      <c r="EU212" s="976"/>
      <c r="EV212" s="976"/>
      <c r="EW212" s="976"/>
      <c r="EX212" s="976"/>
      <c r="EY212" s="976"/>
      <c r="EZ212" s="976"/>
      <c r="FA212" s="976"/>
      <c r="FB212" s="976"/>
      <c r="FC212" s="976"/>
      <c r="FD212" s="976"/>
      <c r="FE212" s="976"/>
      <c r="FF212" s="976"/>
      <c r="FG212" s="976"/>
      <c r="FH212" s="978"/>
      <c r="FI212" s="978"/>
      <c r="FJ212" s="980"/>
      <c r="FK212" s="981"/>
      <c r="FL212" s="982"/>
      <c r="FM212" s="982"/>
      <c r="FN212" s="982"/>
      <c r="FO212" s="982"/>
      <c r="FP212" s="982"/>
      <c r="FQ212" s="982"/>
      <c r="FR212" s="982"/>
      <c r="FS212" s="983"/>
      <c r="FT212" s="984"/>
      <c r="FU212" s="985"/>
      <c r="FV212" s="405"/>
      <c r="FW212" s="406"/>
      <c r="FX212" s="406"/>
      <c r="FY212" s="404"/>
      <c r="FZ212" s="404"/>
    </row>
    <row r="213" spans="1:182" s="397" customFormat="1" ht="6" customHeight="1" thickBot="1">
      <c r="DI213" s="967" t="s">
        <v>157</v>
      </c>
      <c r="DJ213" s="968"/>
      <c r="DK213" s="968"/>
      <c r="DL213" s="968"/>
      <c r="DM213" s="968"/>
      <c r="DN213" s="968"/>
      <c r="DO213" s="968"/>
      <c r="DP213" s="968"/>
      <c r="DQ213" s="968"/>
      <c r="DR213" s="969"/>
      <c r="DS213" s="973"/>
      <c r="DT213" s="974"/>
      <c r="DU213" s="974"/>
      <c r="DV213" s="974"/>
      <c r="DW213" s="974"/>
      <c r="DX213" s="974"/>
      <c r="DY213" s="974"/>
      <c r="DZ213" s="974"/>
      <c r="EA213" s="974"/>
      <c r="EB213" s="974"/>
      <c r="EC213" s="974"/>
      <c r="ED213" s="974"/>
      <c r="EE213" s="974"/>
      <c r="EF213" s="974"/>
      <c r="EG213" s="974"/>
      <c r="EH213" s="974"/>
      <c r="EI213" s="974"/>
      <c r="EJ213" s="974"/>
      <c r="EK213" s="974"/>
      <c r="EL213" s="974"/>
      <c r="EM213" s="974"/>
      <c r="EN213" s="977" t="s">
        <v>322</v>
      </c>
      <c r="EO213" s="977"/>
      <c r="EP213" s="977"/>
      <c r="EQ213" s="973"/>
      <c r="ER213" s="974"/>
      <c r="ES213" s="974"/>
      <c r="ET213" s="974"/>
      <c r="EU213" s="974"/>
      <c r="EV213" s="974"/>
      <c r="EW213" s="974"/>
      <c r="EX213" s="974"/>
      <c r="EY213" s="974"/>
      <c r="EZ213" s="974"/>
      <c r="FA213" s="974"/>
      <c r="FB213" s="974"/>
      <c r="FC213" s="974"/>
      <c r="FD213" s="974"/>
      <c r="FE213" s="974"/>
      <c r="FF213" s="974"/>
      <c r="FG213" s="974"/>
      <c r="FH213" s="977" t="s">
        <v>322</v>
      </c>
      <c r="FI213" s="977"/>
      <c r="FJ213" s="979"/>
      <c r="FK213" s="981"/>
      <c r="FL213" s="982"/>
      <c r="FM213" s="982"/>
      <c r="FN213" s="982"/>
      <c r="FO213" s="982"/>
      <c r="FP213" s="982"/>
      <c r="FQ213" s="982"/>
      <c r="FR213" s="982"/>
      <c r="FS213" s="983"/>
      <c r="FT213" s="984" t="s">
        <v>322</v>
      </c>
      <c r="FU213" s="985"/>
      <c r="FV213" s="405"/>
      <c r="FW213" s="406"/>
      <c r="FX213" s="406"/>
      <c r="FY213" s="404"/>
      <c r="FZ213" s="404"/>
    </row>
    <row r="214" spans="1:182" s="397" customFormat="1" ht="6" customHeight="1" thickBot="1">
      <c r="C214" s="986" t="s">
        <v>328</v>
      </c>
      <c r="D214" s="986"/>
      <c r="E214" s="986"/>
      <c r="F214" s="986"/>
      <c r="G214" s="986"/>
      <c r="H214" s="987"/>
      <c r="I214" s="987"/>
      <c r="J214" s="987"/>
      <c r="K214" s="987"/>
      <c r="L214" s="987"/>
      <c r="M214" s="986" t="s">
        <v>45</v>
      </c>
      <c r="N214" s="986"/>
      <c r="O214" s="986"/>
      <c r="P214" s="986"/>
      <c r="Q214" s="987"/>
      <c r="R214" s="987"/>
      <c r="S214" s="987"/>
      <c r="T214" s="987"/>
      <c r="U214" s="986" t="s">
        <v>46</v>
      </c>
      <c r="V214" s="986"/>
      <c r="W214" s="986"/>
      <c r="X214" s="986"/>
      <c r="Y214" s="987"/>
      <c r="Z214" s="987"/>
      <c r="AA214" s="987"/>
      <c r="AB214" s="987"/>
      <c r="AC214" s="986" t="s">
        <v>329</v>
      </c>
      <c r="AD214" s="986"/>
      <c r="AE214" s="986"/>
      <c r="AU214" s="399"/>
      <c r="DI214" s="970"/>
      <c r="DJ214" s="971"/>
      <c r="DK214" s="971"/>
      <c r="DL214" s="971"/>
      <c r="DM214" s="971"/>
      <c r="DN214" s="971"/>
      <c r="DO214" s="971"/>
      <c r="DP214" s="971"/>
      <c r="DQ214" s="971"/>
      <c r="DR214" s="972"/>
      <c r="DS214" s="975"/>
      <c r="DT214" s="976"/>
      <c r="DU214" s="976"/>
      <c r="DV214" s="976"/>
      <c r="DW214" s="976"/>
      <c r="DX214" s="976"/>
      <c r="DY214" s="976"/>
      <c r="DZ214" s="976"/>
      <c r="EA214" s="976"/>
      <c r="EB214" s="976"/>
      <c r="EC214" s="976"/>
      <c r="ED214" s="976"/>
      <c r="EE214" s="976"/>
      <c r="EF214" s="976"/>
      <c r="EG214" s="976"/>
      <c r="EH214" s="976"/>
      <c r="EI214" s="976"/>
      <c r="EJ214" s="976"/>
      <c r="EK214" s="976"/>
      <c r="EL214" s="976"/>
      <c r="EM214" s="976"/>
      <c r="EN214" s="978"/>
      <c r="EO214" s="978"/>
      <c r="EP214" s="978"/>
      <c r="EQ214" s="975"/>
      <c r="ER214" s="976"/>
      <c r="ES214" s="976"/>
      <c r="ET214" s="976"/>
      <c r="EU214" s="976"/>
      <c r="EV214" s="976"/>
      <c r="EW214" s="976"/>
      <c r="EX214" s="976"/>
      <c r="EY214" s="976"/>
      <c r="EZ214" s="976"/>
      <c r="FA214" s="976"/>
      <c r="FB214" s="976"/>
      <c r="FC214" s="976"/>
      <c r="FD214" s="976"/>
      <c r="FE214" s="976"/>
      <c r="FF214" s="976"/>
      <c r="FG214" s="976"/>
      <c r="FH214" s="978"/>
      <c r="FI214" s="978"/>
      <c r="FJ214" s="980"/>
      <c r="FK214" s="981"/>
      <c r="FL214" s="982"/>
      <c r="FM214" s="982"/>
      <c r="FN214" s="982"/>
      <c r="FO214" s="982"/>
      <c r="FP214" s="982"/>
      <c r="FQ214" s="982"/>
      <c r="FR214" s="982"/>
      <c r="FS214" s="983"/>
      <c r="FT214" s="984"/>
      <c r="FU214" s="985"/>
      <c r="FV214" s="405"/>
      <c r="FW214" s="406"/>
      <c r="FX214" s="406"/>
      <c r="FY214" s="404"/>
      <c r="FZ214" s="404"/>
    </row>
    <row r="215" spans="1:182" s="397" customFormat="1" ht="6" customHeight="1">
      <c r="C215" s="986"/>
      <c r="D215" s="986"/>
      <c r="E215" s="986"/>
      <c r="F215" s="986"/>
      <c r="G215" s="986"/>
      <c r="H215" s="987"/>
      <c r="I215" s="987"/>
      <c r="J215" s="987"/>
      <c r="K215" s="987"/>
      <c r="L215" s="987"/>
      <c r="M215" s="986"/>
      <c r="N215" s="986"/>
      <c r="O215" s="986"/>
      <c r="P215" s="986"/>
      <c r="Q215" s="987"/>
      <c r="R215" s="987"/>
      <c r="S215" s="987"/>
      <c r="T215" s="987"/>
      <c r="U215" s="986"/>
      <c r="V215" s="986"/>
      <c r="W215" s="986"/>
      <c r="X215" s="986"/>
      <c r="Y215" s="987"/>
      <c r="Z215" s="987"/>
      <c r="AA215" s="987"/>
      <c r="AB215" s="987"/>
      <c r="AC215" s="986"/>
      <c r="AD215" s="986"/>
      <c r="AE215" s="986"/>
      <c r="AU215" s="399"/>
      <c r="DI215" s="967" t="s">
        <v>158</v>
      </c>
      <c r="DJ215" s="968"/>
      <c r="DK215" s="968"/>
      <c r="DL215" s="968"/>
      <c r="DM215" s="968"/>
      <c r="DN215" s="968"/>
      <c r="DO215" s="968"/>
      <c r="DP215" s="968"/>
      <c r="DQ215" s="968"/>
      <c r="DR215" s="969"/>
      <c r="DS215" s="973"/>
      <c r="DT215" s="974"/>
      <c r="DU215" s="974"/>
      <c r="DV215" s="974"/>
      <c r="DW215" s="974"/>
      <c r="DX215" s="974"/>
      <c r="DY215" s="974"/>
      <c r="DZ215" s="974"/>
      <c r="EA215" s="974"/>
      <c r="EB215" s="974"/>
      <c r="EC215" s="974"/>
      <c r="ED215" s="974"/>
      <c r="EE215" s="974"/>
      <c r="EF215" s="974"/>
      <c r="EG215" s="974"/>
      <c r="EH215" s="974"/>
      <c r="EI215" s="974"/>
      <c r="EJ215" s="974"/>
      <c r="EK215" s="974"/>
      <c r="EL215" s="974"/>
      <c r="EM215" s="974"/>
      <c r="EN215" s="977" t="s">
        <v>322</v>
      </c>
      <c r="EO215" s="977"/>
      <c r="EP215" s="977"/>
      <c r="EQ215" s="973"/>
      <c r="ER215" s="974"/>
      <c r="ES215" s="974"/>
      <c r="ET215" s="974"/>
      <c r="EU215" s="974"/>
      <c r="EV215" s="974"/>
      <c r="EW215" s="974"/>
      <c r="EX215" s="974"/>
      <c r="EY215" s="974"/>
      <c r="EZ215" s="974"/>
      <c r="FA215" s="974"/>
      <c r="FB215" s="974"/>
      <c r="FC215" s="974"/>
      <c r="FD215" s="974"/>
      <c r="FE215" s="974"/>
      <c r="FF215" s="974"/>
      <c r="FG215" s="974"/>
      <c r="FH215" s="977" t="s">
        <v>322</v>
      </c>
      <c r="FI215" s="977"/>
      <c r="FJ215" s="979"/>
      <c r="FK215" s="988"/>
      <c r="FL215" s="989"/>
      <c r="FM215" s="989"/>
      <c r="FN215" s="989"/>
      <c r="FO215" s="989"/>
      <c r="FP215" s="989"/>
      <c r="FQ215" s="989"/>
      <c r="FR215" s="989"/>
      <c r="FS215" s="990"/>
      <c r="FT215" s="994" t="s">
        <v>322</v>
      </c>
      <c r="FU215" s="995"/>
      <c r="FV215" s="405"/>
      <c r="FW215" s="406"/>
      <c r="FX215" s="406"/>
      <c r="FY215" s="404"/>
      <c r="FZ215" s="404"/>
    </row>
    <row r="216" spans="1:182" s="397" customFormat="1" ht="6" customHeight="1" thickBot="1">
      <c r="AF216" s="963" t="s">
        <v>330</v>
      </c>
      <c r="AG216" s="963"/>
      <c r="AH216" s="963"/>
      <c r="AI216" s="963"/>
      <c r="AJ216" s="963"/>
      <c r="AK216" s="963"/>
      <c r="AL216" s="963"/>
      <c r="AM216" s="963"/>
      <c r="AN216" s="963"/>
      <c r="AO216" s="963"/>
      <c r="AP216" s="963"/>
      <c r="AQ216" s="963"/>
      <c r="AR216" s="963"/>
      <c r="AS216" s="963"/>
      <c r="AT216" s="963"/>
      <c r="AU216" s="998">
        <f>AU101</f>
        <v>0</v>
      </c>
      <c r="AV216" s="998"/>
      <c r="AW216" s="998"/>
      <c r="AX216" s="998"/>
      <c r="AY216" s="998"/>
      <c r="AZ216" s="998"/>
      <c r="BA216" s="998"/>
      <c r="BB216" s="998"/>
      <c r="BC216" s="998"/>
      <c r="BD216" s="998"/>
      <c r="BE216" s="998"/>
      <c r="BF216" s="998"/>
      <c r="BG216" s="998"/>
      <c r="BH216" s="998"/>
      <c r="BI216" s="998"/>
      <c r="BJ216" s="998"/>
      <c r="BK216" s="998"/>
      <c r="BL216" s="998"/>
      <c r="BM216" s="998"/>
      <c r="BN216" s="998"/>
      <c r="BO216" s="998"/>
      <c r="BP216" s="998"/>
      <c r="BQ216" s="998"/>
      <c r="BR216" s="998"/>
      <c r="BS216" s="998"/>
      <c r="BT216" s="998"/>
      <c r="BU216" s="998"/>
      <c r="BV216" s="998"/>
      <c r="BW216" s="998"/>
      <c r="BX216" s="998"/>
      <c r="BY216" s="998"/>
      <c r="BZ216" s="998"/>
      <c r="CA216" s="998"/>
      <c r="CB216" s="998"/>
      <c r="CC216" s="998"/>
      <c r="CD216" s="998"/>
      <c r="CE216" s="998"/>
      <c r="CF216" s="998"/>
      <c r="CG216" s="998"/>
      <c r="CH216" s="998"/>
      <c r="CI216" s="998"/>
      <c r="CJ216" s="998"/>
      <c r="CK216" s="998"/>
      <c r="CL216" s="998"/>
      <c r="CM216" s="998"/>
      <c r="CN216" s="998"/>
      <c r="CO216" s="998"/>
      <c r="CP216" s="998"/>
      <c r="CQ216" s="998"/>
      <c r="CR216" s="998"/>
      <c r="CS216" s="998"/>
      <c r="CT216" s="998"/>
      <c r="CU216" s="998"/>
      <c r="CV216" s="998"/>
      <c r="CX216" s="963"/>
      <c r="CY216" s="963"/>
      <c r="CZ216" s="963"/>
      <c r="DA216" s="963"/>
      <c r="DB216" s="963"/>
      <c r="DC216" s="963"/>
      <c r="DI216" s="970"/>
      <c r="DJ216" s="971"/>
      <c r="DK216" s="971"/>
      <c r="DL216" s="971"/>
      <c r="DM216" s="971"/>
      <c r="DN216" s="971"/>
      <c r="DO216" s="971"/>
      <c r="DP216" s="971"/>
      <c r="DQ216" s="971"/>
      <c r="DR216" s="972"/>
      <c r="DS216" s="975"/>
      <c r="DT216" s="976"/>
      <c r="DU216" s="976"/>
      <c r="DV216" s="976"/>
      <c r="DW216" s="976"/>
      <c r="DX216" s="976"/>
      <c r="DY216" s="976"/>
      <c r="DZ216" s="976"/>
      <c r="EA216" s="976"/>
      <c r="EB216" s="976"/>
      <c r="EC216" s="976"/>
      <c r="ED216" s="976"/>
      <c r="EE216" s="976"/>
      <c r="EF216" s="976"/>
      <c r="EG216" s="976"/>
      <c r="EH216" s="976"/>
      <c r="EI216" s="976"/>
      <c r="EJ216" s="976"/>
      <c r="EK216" s="976"/>
      <c r="EL216" s="976"/>
      <c r="EM216" s="976"/>
      <c r="EN216" s="978"/>
      <c r="EO216" s="978"/>
      <c r="EP216" s="978"/>
      <c r="EQ216" s="975"/>
      <c r="ER216" s="976"/>
      <c r="ES216" s="976"/>
      <c r="ET216" s="976"/>
      <c r="EU216" s="976"/>
      <c r="EV216" s="976"/>
      <c r="EW216" s="976"/>
      <c r="EX216" s="976"/>
      <c r="EY216" s="976"/>
      <c r="EZ216" s="976"/>
      <c r="FA216" s="976"/>
      <c r="FB216" s="976"/>
      <c r="FC216" s="976"/>
      <c r="FD216" s="976"/>
      <c r="FE216" s="976"/>
      <c r="FF216" s="976"/>
      <c r="FG216" s="976"/>
      <c r="FH216" s="978"/>
      <c r="FI216" s="978"/>
      <c r="FJ216" s="980"/>
      <c r="FK216" s="991"/>
      <c r="FL216" s="992"/>
      <c r="FM216" s="992"/>
      <c r="FN216" s="992"/>
      <c r="FO216" s="992"/>
      <c r="FP216" s="992"/>
      <c r="FQ216" s="992"/>
      <c r="FR216" s="992"/>
      <c r="FS216" s="993"/>
      <c r="FT216" s="996"/>
      <c r="FU216" s="997"/>
      <c r="FV216" s="405"/>
      <c r="FW216" s="406"/>
      <c r="FX216" s="406"/>
      <c r="FY216" s="404"/>
      <c r="FZ216" s="404"/>
    </row>
    <row r="217" spans="1:182" s="397" customFormat="1" ht="6" customHeight="1">
      <c r="AF217" s="963"/>
      <c r="AG217" s="963"/>
      <c r="AH217" s="963"/>
      <c r="AI217" s="963"/>
      <c r="AJ217" s="963"/>
      <c r="AK217" s="963"/>
      <c r="AL217" s="963"/>
      <c r="AM217" s="963"/>
      <c r="AN217" s="963"/>
      <c r="AO217" s="963"/>
      <c r="AP217" s="963"/>
      <c r="AQ217" s="963"/>
      <c r="AR217" s="963"/>
      <c r="AS217" s="963"/>
      <c r="AT217" s="963"/>
      <c r="AU217" s="998"/>
      <c r="AV217" s="998"/>
      <c r="AW217" s="998"/>
      <c r="AX217" s="998"/>
      <c r="AY217" s="998"/>
      <c r="AZ217" s="998"/>
      <c r="BA217" s="998"/>
      <c r="BB217" s="998"/>
      <c r="BC217" s="998"/>
      <c r="BD217" s="998"/>
      <c r="BE217" s="998"/>
      <c r="BF217" s="998"/>
      <c r="BG217" s="998"/>
      <c r="BH217" s="998"/>
      <c r="BI217" s="998"/>
      <c r="BJ217" s="998"/>
      <c r="BK217" s="998"/>
      <c r="BL217" s="998"/>
      <c r="BM217" s="998"/>
      <c r="BN217" s="998"/>
      <c r="BO217" s="998"/>
      <c r="BP217" s="998"/>
      <c r="BQ217" s="998"/>
      <c r="BR217" s="998"/>
      <c r="BS217" s="998"/>
      <c r="BT217" s="998"/>
      <c r="BU217" s="998"/>
      <c r="BV217" s="998"/>
      <c r="BW217" s="998"/>
      <c r="BX217" s="998"/>
      <c r="BY217" s="998"/>
      <c r="BZ217" s="998"/>
      <c r="CA217" s="998"/>
      <c r="CB217" s="998"/>
      <c r="CC217" s="998"/>
      <c r="CD217" s="998"/>
      <c r="CE217" s="998"/>
      <c r="CF217" s="998"/>
      <c r="CG217" s="998"/>
      <c r="CH217" s="998"/>
      <c r="CI217" s="998"/>
      <c r="CJ217" s="998"/>
      <c r="CK217" s="998"/>
      <c r="CL217" s="998"/>
      <c r="CM217" s="998"/>
      <c r="CN217" s="998"/>
      <c r="CO217" s="998"/>
      <c r="CP217" s="998"/>
      <c r="CQ217" s="998"/>
      <c r="CR217" s="998"/>
      <c r="CS217" s="998"/>
      <c r="CT217" s="998"/>
      <c r="CU217" s="998"/>
      <c r="CV217" s="998"/>
      <c r="CX217" s="963"/>
      <c r="CY217" s="963"/>
      <c r="CZ217" s="963"/>
      <c r="DA217" s="963"/>
      <c r="DB217" s="963"/>
      <c r="DC217" s="963"/>
      <c r="FU217" s="404"/>
      <c r="FV217" s="404"/>
      <c r="FW217" s="404"/>
      <c r="FX217" s="404"/>
      <c r="FY217" s="404"/>
      <c r="FZ217" s="404"/>
    </row>
    <row r="218" spans="1:182" s="397" customFormat="1" ht="6" customHeight="1">
      <c r="A218" s="399"/>
      <c r="B218" s="399"/>
      <c r="C218" s="399"/>
      <c r="D218" s="399"/>
      <c r="E218" s="399"/>
      <c r="F218" s="399"/>
      <c r="G218" s="399"/>
      <c r="H218" s="399"/>
      <c r="I218" s="399"/>
      <c r="J218" s="399"/>
      <c r="K218" s="403"/>
      <c r="L218" s="403"/>
      <c r="M218" s="403"/>
      <c r="N218" s="403"/>
      <c r="O218" s="403"/>
      <c r="P218" s="403"/>
      <c r="Q218" s="403"/>
      <c r="R218" s="403"/>
      <c r="S218" s="403"/>
      <c r="T218" s="403"/>
      <c r="U218" s="403"/>
      <c r="V218" s="403"/>
      <c r="W218" s="403"/>
      <c r="X218" s="403"/>
      <c r="Y218" s="403"/>
      <c r="Z218" s="403"/>
      <c r="AA218" s="403"/>
      <c r="AB218" s="403"/>
      <c r="AC218" s="403"/>
      <c r="AD218" s="403"/>
      <c r="AE218" s="403"/>
      <c r="AF218" s="963"/>
      <c r="AG218" s="963"/>
      <c r="AH218" s="963"/>
      <c r="AI218" s="963"/>
      <c r="AJ218" s="963"/>
      <c r="AK218" s="963"/>
      <c r="AL218" s="963"/>
      <c r="AM218" s="963"/>
      <c r="AN218" s="963"/>
      <c r="AO218" s="963"/>
      <c r="AP218" s="963"/>
      <c r="AQ218" s="963"/>
      <c r="AR218" s="963"/>
      <c r="AS218" s="963"/>
      <c r="AT218" s="963"/>
      <c r="AU218" s="999"/>
      <c r="AV218" s="999"/>
      <c r="AW218" s="999"/>
      <c r="AX218" s="999"/>
      <c r="AY218" s="999"/>
      <c r="AZ218" s="999"/>
      <c r="BA218" s="999"/>
      <c r="BB218" s="999"/>
      <c r="BC218" s="999"/>
      <c r="BD218" s="999"/>
      <c r="BE218" s="999"/>
      <c r="BF218" s="999"/>
      <c r="BG218" s="999"/>
      <c r="BH218" s="999"/>
      <c r="BI218" s="999"/>
      <c r="BJ218" s="999"/>
      <c r="BK218" s="999"/>
      <c r="BL218" s="999"/>
      <c r="BM218" s="999"/>
      <c r="BN218" s="999"/>
      <c r="BO218" s="999"/>
      <c r="BP218" s="999"/>
      <c r="BQ218" s="999"/>
      <c r="BR218" s="999"/>
      <c r="BS218" s="999"/>
      <c r="BT218" s="999"/>
      <c r="BU218" s="999"/>
      <c r="BV218" s="999"/>
      <c r="BW218" s="999"/>
      <c r="BX218" s="999"/>
      <c r="BY218" s="999"/>
      <c r="BZ218" s="999"/>
      <c r="CA218" s="999"/>
      <c r="CB218" s="999"/>
      <c r="CC218" s="999"/>
      <c r="CD218" s="999"/>
      <c r="CE218" s="999"/>
      <c r="CF218" s="999"/>
      <c r="CG218" s="999"/>
      <c r="CH218" s="999"/>
      <c r="CI218" s="999"/>
      <c r="CJ218" s="999"/>
      <c r="CK218" s="999"/>
      <c r="CL218" s="999"/>
      <c r="CM218" s="999"/>
      <c r="CN218" s="999"/>
      <c r="CO218" s="999"/>
      <c r="CP218" s="999"/>
      <c r="CQ218" s="999"/>
      <c r="CR218" s="999"/>
      <c r="CS218" s="999"/>
      <c r="CT218" s="999"/>
      <c r="CU218" s="999"/>
      <c r="CV218" s="999"/>
      <c r="CX218" s="963"/>
      <c r="CY218" s="963"/>
      <c r="CZ218" s="963"/>
      <c r="DA218" s="963"/>
      <c r="DB218" s="963"/>
      <c r="DC218" s="963"/>
      <c r="DV218" s="959" t="s">
        <v>331</v>
      </c>
      <c r="DW218" s="959"/>
      <c r="DX218" s="959"/>
      <c r="DY218" s="959"/>
      <c r="DZ218" s="959"/>
      <c r="EA218" s="959"/>
      <c r="EB218" s="959"/>
      <c r="EC218" s="959"/>
      <c r="ED218" s="959"/>
      <c r="EE218" s="959"/>
      <c r="EF218" s="959"/>
      <c r="EG218" s="959"/>
      <c r="EH218" s="959"/>
      <c r="EI218" s="959"/>
      <c r="EJ218" s="959"/>
      <c r="EK218" s="959"/>
      <c r="EL218" s="959"/>
      <c r="EM218" s="959"/>
      <c r="EN218" s="959"/>
      <c r="EO218" s="959"/>
      <c r="EP218" s="959"/>
      <c r="EQ218" s="961"/>
      <c r="ER218" s="961"/>
      <c r="ES218" s="961"/>
      <c r="ET218" s="961"/>
      <c r="EU218" s="961"/>
      <c r="EV218" s="961"/>
      <c r="EW218" s="961"/>
      <c r="EX218" s="961"/>
      <c r="EY218" s="961"/>
      <c r="EZ218" s="961"/>
      <c r="FA218" s="961"/>
      <c r="FB218" s="961"/>
      <c r="FC218" s="961"/>
      <c r="FD218" s="961"/>
      <c r="FE218" s="961"/>
      <c r="FF218" s="961"/>
      <c r="FG218" s="961"/>
      <c r="FH218" s="961"/>
      <c r="FI218" s="961"/>
      <c r="FJ218" s="961"/>
      <c r="FK218" s="961"/>
      <c r="FL218" s="961"/>
      <c r="FM218" s="961"/>
      <c r="FN218" s="961"/>
      <c r="FO218" s="961"/>
      <c r="FP218" s="961"/>
      <c r="FQ218" s="961"/>
      <c r="FR218" s="961"/>
      <c r="FS218" s="961"/>
      <c r="FU218" s="963"/>
      <c r="FV218" s="963"/>
      <c r="FW218" s="963"/>
      <c r="FX218" s="407"/>
      <c r="FY218" s="407"/>
      <c r="FZ218" s="407"/>
    </row>
    <row r="219" spans="1:182" s="397" customFormat="1" ht="6" customHeight="1">
      <c r="A219" s="399"/>
      <c r="B219" s="399"/>
      <c r="C219" s="399"/>
      <c r="D219" s="399"/>
      <c r="E219" s="399"/>
      <c r="F219" s="399"/>
      <c r="G219" s="399"/>
      <c r="H219" s="399"/>
      <c r="I219" s="399"/>
      <c r="J219" s="399"/>
      <c r="K219" s="403"/>
      <c r="L219" s="403"/>
      <c r="M219" s="403"/>
      <c r="N219" s="403"/>
      <c r="O219" s="403"/>
      <c r="P219" s="403"/>
      <c r="Q219" s="403"/>
      <c r="R219" s="403"/>
      <c r="S219" s="403"/>
      <c r="T219" s="403"/>
      <c r="U219" s="403"/>
      <c r="V219" s="403"/>
      <c r="W219" s="403"/>
      <c r="X219" s="403"/>
      <c r="Y219" s="403"/>
      <c r="Z219" s="403"/>
      <c r="AA219" s="403"/>
      <c r="AB219" s="403"/>
      <c r="AC219" s="403"/>
      <c r="AD219" s="403"/>
      <c r="AE219" s="403"/>
      <c r="AF219" s="403"/>
      <c r="AG219" s="403"/>
      <c r="AH219" s="403"/>
      <c r="AI219" s="403"/>
      <c r="AJ219" s="403"/>
      <c r="AK219" s="403"/>
      <c r="AL219" s="403"/>
      <c r="AM219" s="403"/>
      <c r="AN219" s="403"/>
      <c r="AO219" s="403"/>
      <c r="AP219" s="403"/>
      <c r="AQ219" s="403"/>
      <c r="AR219" s="403"/>
      <c r="AS219" s="403"/>
      <c r="AT219" s="403"/>
      <c r="AU219" s="403"/>
      <c r="AV219" s="403"/>
      <c r="AW219" s="403"/>
      <c r="AX219" s="403"/>
      <c r="AY219" s="403"/>
      <c r="AZ219" s="403"/>
      <c r="DV219" s="959"/>
      <c r="DW219" s="959"/>
      <c r="DX219" s="959"/>
      <c r="DY219" s="959"/>
      <c r="DZ219" s="959"/>
      <c r="EA219" s="959"/>
      <c r="EB219" s="959"/>
      <c r="EC219" s="959"/>
      <c r="ED219" s="959"/>
      <c r="EE219" s="959"/>
      <c r="EF219" s="959"/>
      <c r="EG219" s="959"/>
      <c r="EH219" s="959"/>
      <c r="EI219" s="959"/>
      <c r="EJ219" s="959"/>
      <c r="EK219" s="959"/>
      <c r="EL219" s="959"/>
      <c r="EM219" s="959"/>
      <c r="EN219" s="959"/>
      <c r="EO219" s="959"/>
      <c r="EP219" s="959"/>
      <c r="EQ219" s="961"/>
      <c r="ER219" s="961"/>
      <c r="ES219" s="961"/>
      <c r="ET219" s="961"/>
      <c r="EU219" s="961"/>
      <c r="EV219" s="961"/>
      <c r="EW219" s="961"/>
      <c r="EX219" s="961"/>
      <c r="EY219" s="961"/>
      <c r="EZ219" s="961"/>
      <c r="FA219" s="961"/>
      <c r="FB219" s="961"/>
      <c r="FC219" s="961"/>
      <c r="FD219" s="961"/>
      <c r="FE219" s="961"/>
      <c r="FF219" s="961"/>
      <c r="FG219" s="961"/>
      <c r="FH219" s="961"/>
      <c r="FI219" s="961"/>
      <c r="FJ219" s="961"/>
      <c r="FK219" s="961"/>
      <c r="FL219" s="961"/>
      <c r="FM219" s="961"/>
      <c r="FN219" s="961"/>
      <c r="FO219" s="961"/>
      <c r="FP219" s="961"/>
      <c r="FQ219" s="961"/>
      <c r="FR219" s="961"/>
      <c r="FS219" s="961"/>
      <c r="FU219" s="963"/>
      <c r="FV219" s="963"/>
      <c r="FW219" s="963"/>
      <c r="FX219" s="407"/>
      <c r="FY219" s="407"/>
      <c r="FZ219" s="407"/>
    </row>
    <row r="220" spans="1:182" s="397" customFormat="1" ht="6" customHeight="1">
      <c r="A220" s="964" t="s">
        <v>332</v>
      </c>
      <c r="B220" s="964"/>
      <c r="C220" s="964"/>
      <c r="D220" s="964"/>
      <c r="E220" s="964"/>
      <c r="F220" s="964"/>
      <c r="G220" s="964"/>
      <c r="H220" s="964"/>
      <c r="I220" s="964"/>
      <c r="J220" s="964"/>
      <c r="K220" s="966" t="s">
        <v>333</v>
      </c>
      <c r="L220" s="966"/>
      <c r="M220" s="966"/>
      <c r="N220" s="966"/>
      <c r="O220" s="966"/>
      <c r="P220" s="966"/>
      <c r="Q220" s="966"/>
      <c r="R220" s="966"/>
      <c r="S220" s="966"/>
      <c r="T220" s="966"/>
      <c r="U220" s="966"/>
      <c r="V220" s="966"/>
      <c r="W220" s="966"/>
      <c r="X220" s="966"/>
      <c r="Y220" s="966"/>
      <c r="Z220" s="966"/>
      <c r="AA220" s="966"/>
      <c r="AB220" s="966"/>
      <c r="AC220" s="966"/>
      <c r="AD220" s="966"/>
      <c r="AE220" s="966"/>
      <c r="AF220" s="966"/>
      <c r="AG220" s="966"/>
      <c r="AH220" s="966"/>
      <c r="AI220" s="966"/>
      <c r="AJ220" s="966"/>
      <c r="AK220" s="966"/>
      <c r="AL220" s="966"/>
      <c r="AM220" s="966"/>
      <c r="AN220" s="966"/>
      <c r="AO220" s="966"/>
      <c r="AP220" s="966"/>
      <c r="AQ220" s="966"/>
      <c r="AR220" s="966"/>
      <c r="AS220" s="966"/>
      <c r="AT220" s="966"/>
      <c r="AU220" s="966"/>
      <c r="AV220" s="966"/>
      <c r="AW220" s="966"/>
      <c r="AX220" s="966"/>
      <c r="AY220" s="966"/>
      <c r="AZ220" s="966"/>
      <c r="BA220" s="966"/>
      <c r="BB220" s="966"/>
      <c r="BC220" s="966"/>
      <c r="BD220" s="404"/>
      <c r="BE220" s="404"/>
      <c r="BF220" s="404"/>
      <c r="BG220" s="404"/>
      <c r="BH220" s="404"/>
      <c r="BI220" s="404"/>
      <c r="BJ220" s="404"/>
      <c r="BK220" s="404"/>
      <c r="BL220" s="404"/>
      <c r="BM220" s="404"/>
      <c r="BN220" s="404"/>
      <c r="BO220" s="404"/>
      <c r="DV220" s="960"/>
      <c r="DW220" s="960"/>
      <c r="DX220" s="960"/>
      <c r="DY220" s="960"/>
      <c r="DZ220" s="960"/>
      <c r="EA220" s="960"/>
      <c r="EB220" s="960"/>
      <c r="EC220" s="960"/>
      <c r="ED220" s="960"/>
      <c r="EE220" s="960"/>
      <c r="EF220" s="960"/>
      <c r="EG220" s="960"/>
      <c r="EH220" s="960"/>
      <c r="EI220" s="960"/>
      <c r="EJ220" s="960"/>
      <c r="EK220" s="960"/>
      <c r="EL220" s="960"/>
      <c r="EM220" s="960"/>
      <c r="EN220" s="960"/>
      <c r="EO220" s="960"/>
      <c r="EP220" s="960"/>
      <c r="EQ220" s="962"/>
      <c r="ER220" s="962"/>
      <c r="ES220" s="962"/>
      <c r="ET220" s="962"/>
      <c r="EU220" s="962"/>
      <c r="EV220" s="962"/>
      <c r="EW220" s="962"/>
      <c r="EX220" s="962"/>
      <c r="EY220" s="962"/>
      <c r="EZ220" s="962"/>
      <c r="FA220" s="962"/>
      <c r="FB220" s="962"/>
      <c r="FC220" s="962"/>
      <c r="FD220" s="962"/>
      <c r="FE220" s="962"/>
      <c r="FF220" s="962"/>
      <c r="FG220" s="962"/>
      <c r="FH220" s="962"/>
      <c r="FI220" s="962"/>
      <c r="FJ220" s="962"/>
      <c r="FK220" s="962"/>
      <c r="FL220" s="962"/>
      <c r="FM220" s="962"/>
      <c r="FN220" s="962"/>
      <c r="FO220" s="962"/>
      <c r="FP220" s="962"/>
      <c r="FQ220" s="962"/>
      <c r="FR220" s="962"/>
      <c r="FS220" s="962"/>
      <c r="FU220" s="963"/>
      <c r="FV220" s="963"/>
      <c r="FW220" s="963"/>
      <c r="FX220" s="407"/>
      <c r="FY220" s="407"/>
      <c r="FZ220" s="407"/>
    </row>
    <row r="221" spans="1:182" s="397" customFormat="1" ht="6" customHeight="1">
      <c r="A221" s="964"/>
      <c r="B221" s="964"/>
      <c r="C221" s="964"/>
      <c r="D221" s="964"/>
      <c r="E221" s="964"/>
      <c r="F221" s="964"/>
      <c r="G221" s="964"/>
      <c r="H221" s="964"/>
      <c r="I221" s="964"/>
      <c r="J221" s="964"/>
      <c r="K221" s="966"/>
      <c r="L221" s="966"/>
      <c r="M221" s="966"/>
      <c r="N221" s="966"/>
      <c r="O221" s="966"/>
      <c r="P221" s="966"/>
      <c r="Q221" s="966"/>
      <c r="R221" s="966"/>
      <c r="S221" s="966"/>
      <c r="T221" s="966"/>
      <c r="U221" s="966"/>
      <c r="V221" s="966"/>
      <c r="W221" s="966"/>
      <c r="X221" s="966"/>
      <c r="Y221" s="966"/>
      <c r="Z221" s="966"/>
      <c r="AA221" s="966"/>
      <c r="AB221" s="966"/>
      <c r="AC221" s="966"/>
      <c r="AD221" s="966"/>
      <c r="AE221" s="966"/>
      <c r="AF221" s="966"/>
      <c r="AG221" s="966"/>
      <c r="AH221" s="966"/>
      <c r="AI221" s="966"/>
      <c r="AJ221" s="966"/>
      <c r="AK221" s="966"/>
      <c r="AL221" s="966"/>
      <c r="AM221" s="966"/>
      <c r="AN221" s="966"/>
      <c r="AO221" s="966"/>
      <c r="AP221" s="966"/>
      <c r="AQ221" s="966"/>
      <c r="AR221" s="966"/>
      <c r="AS221" s="966"/>
      <c r="AT221" s="966"/>
      <c r="AU221" s="966"/>
      <c r="AV221" s="966"/>
      <c r="AW221" s="966"/>
      <c r="AX221" s="966"/>
      <c r="AY221" s="966"/>
      <c r="AZ221" s="966"/>
      <c r="BA221" s="966"/>
      <c r="BB221" s="966"/>
      <c r="BC221" s="966"/>
      <c r="BD221" s="404"/>
      <c r="BE221" s="404"/>
      <c r="BF221" s="404"/>
      <c r="BG221" s="404"/>
      <c r="BH221" s="404"/>
      <c r="BI221" s="404"/>
      <c r="BJ221" s="404"/>
      <c r="BK221" s="404"/>
      <c r="BL221" s="404"/>
      <c r="BM221" s="404"/>
      <c r="BN221" s="404"/>
      <c r="BO221" s="404"/>
    </row>
    <row r="222" spans="1:182" s="397" customFormat="1" ht="6" customHeight="1">
      <c r="A222" s="965"/>
      <c r="B222" s="965"/>
      <c r="C222" s="965"/>
      <c r="D222" s="965"/>
      <c r="E222" s="965"/>
      <c r="F222" s="965"/>
      <c r="G222" s="965"/>
      <c r="H222" s="965"/>
      <c r="I222" s="965"/>
      <c r="J222" s="965"/>
      <c r="K222" s="966"/>
      <c r="L222" s="966"/>
      <c r="M222" s="966"/>
      <c r="N222" s="966"/>
      <c r="O222" s="966"/>
      <c r="P222" s="966"/>
      <c r="Q222" s="966"/>
      <c r="R222" s="966"/>
      <c r="S222" s="966"/>
      <c r="T222" s="966"/>
      <c r="U222" s="966"/>
      <c r="V222" s="966"/>
      <c r="W222" s="966"/>
      <c r="X222" s="966"/>
      <c r="Y222" s="966"/>
      <c r="Z222" s="966"/>
      <c r="AA222" s="966"/>
      <c r="AB222" s="966"/>
      <c r="AC222" s="966"/>
      <c r="AD222" s="966"/>
      <c r="AE222" s="966"/>
      <c r="AF222" s="966"/>
      <c r="AG222" s="966"/>
      <c r="AH222" s="966"/>
      <c r="AI222" s="966"/>
      <c r="AJ222" s="966"/>
      <c r="AK222" s="966"/>
      <c r="AL222" s="966"/>
      <c r="AM222" s="966"/>
      <c r="AN222" s="966"/>
      <c r="AO222" s="966"/>
      <c r="AP222" s="966"/>
      <c r="AQ222" s="966"/>
      <c r="AR222" s="966"/>
      <c r="AS222" s="966"/>
      <c r="AT222" s="966"/>
      <c r="AU222" s="966"/>
      <c r="AV222" s="966"/>
      <c r="AW222" s="966"/>
      <c r="AX222" s="966"/>
      <c r="AY222" s="966"/>
      <c r="AZ222" s="966"/>
      <c r="BA222" s="966"/>
      <c r="BB222" s="966"/>
      <c r="BC222" s="966"/>
      <c r="BD222" s="404"/>
      <c r="BE222" s="404"/>
      <c r="BF222" s="404"/>
      <c r="BG222" s="404"/>
      <c r="BH222" s="404"/>
      <c r="BI222" s="404"/>
      <c r="BJ222" s="404"/>
      <c r="BK222" s="404"/>
      <c r="BL222" s="404"/>
      <c r="BM222" s="404"/>
      <c r="BN222" s="404"/>
      <c r="BO222" s="404"/>
      <c r="EE222" s="404"/>
      <c r="EF222" s="404"/>
      <c r="EG222" s="404"/>
      <c r="EH222" s="404"/>
      <c r="EI222" s="404"/>
      <c r="EJ222" s="404"/>
      <c r="EK222" s="404"/>
      <c r="EL222" s="404"/>
      <c r="EM222" s="404"/>
      <c r="EN222" s="404"/>
      <c r="EO222" s="404"/>
      <c r="EP222" s="404"/>
      <c r="EQ222" s="404"/>
      <c r="ER222" s="404"/>
      <c r="ES222" s="404"/>
      <c r="ET222" s="404"/>
      <c r="EU222" s="404"/>
      <c r="EV222" s="404"/>
      <c r="EW222" s="404"/>
      <c r="EX222" s="404"/>
      <c r="EY222" s="404"/>
      <c r="EZ222" s="404"/>
      <c r="FA222" s="404"/>
      <c r="FB222" s="404"/>
      <c r="FC222" s="404"/>
      <c r="FD222" s="404"/>
      <c r="FE222" s="404"/>
      <c r="FF222" s="404"/>
      <c r="FG222" s="404"/>
      <c r="FH222" s="404"/>
      <c r="FI222" s="404"/>
      <c r="FJ222" s="404"/>
      <c r="FK222" s="404"/>
      <c r="FL222" s="404"/>
      <c r="FM222" s="404"/>
      <c r="FN222" s="404"/>
      <c r="FO222" s="404"/>
      <c r="FP222" s="404"/>
      <c r="FQ222" s="404"/>
      <c r="FR222" s="404"/>
      <c r="FS222" s="404"/>
      <c r="FT222" s="404"/>
      <c r="FU222" s="404"/>
      <c r="FV222" s="404"/>
      <c r="FW222" s="404"/>
      <c r="FX222" s="404"/>
      <c r="FY222" s="404"/>
      <c r="FZ222" s="404"/>
    </row>
    <row r="223" spans="1:182" s="136" customFormat="1" ht="11.1" customHeight="1">
      <c r="B223" s="380"/>
      <c r="C223" s="380"/>
      <c r="D223" s="380"/>
      <c r="E223" s="380"/>
      <c r="F223" s="380"/>
      <c r="G223" s="380"/>
      <c r="H223" s="380"/>
      <c r="I223" s="380"/>
      <c r="J223" s="380"/>
      <c r="K223" s="380"/>
      <c r="L223" s="380"/>
      <c r="M223" s="380"/>
      <c r="N223" s="380"/>
      <c r="O223" s="380"/>
      <c r="P223" s="380"/>
      <c r="Q223" s="380"/>
      <c r="R223" s="380"/>
      <c r="S223" s="380"/>
      <c r="T223" s="380"/>
      <c r="U223" s="380"/>
      <c r="V223" s="380"/>
      <c r="W223" s="380"/>
      <c r="X223" s="380"/>
      <c r="Y223" s="380"/>
      <c r="Z223" s="380"/>
      <c r="AA223" s="380"/>
      <c r="AB223" s="380"/>
      <c r="AC223" s="380"/>
      <c r="AD223" s="380"/>
      <c r="AE223" s="380"/>
      <c r="AF223" s="380"/>
      <c r="AG223" s="380"/>
      <c r="AH223" s="380"/>
      <c r="AI223" s="408"/>
      <c r="AJ223" s="408"/>
      <c r="AK223" s="408"/>
      <c r="AL223" s="408"/>
      <c r="AM223" s="408"/>
      <c r="AN223" s="408"/>
      <c r="AO223" s="408"/>
      <c r="AP223" s="408"/>
      <c r="AQ223" s="408"/>
      <c r="AR223" s="408"/>
      <c r="AS223" s="413"/>
      <c r="AT223" s="413"/>
      <c r="AU223" s="413"/>
      <c r="AV223" s="413"/>
      <c r="AW223" s="432"/>
      <c r="AX223" s="432"/>
      <c r="AY223" s="432"/>
      <c r="AZ223" s="432"/>
      <c r="BA223" s="418"/>
      <c r="BB223" s="418"/>
      <c r="BC223" s="418"/>
      <c r="BD223" s="417"/>
      <c r="BE223" s="417"/>
      <c r="BF223" s="417"/>
      <c r="BG223" s="417"/>
      <c r="BH223" s="417"/>
      <c r="BI223" s="417"/>
      <c r="BJ223" s="417"/>
      <c r="BK223" s="417"/>
      <c r="BL223" s="417"/>
      <c r="BM223" s="417"/>
      <c r="BN223" s="417"/>
      <c r="BO223" s="417"/>
    </row>
    <row r="224" spans="1:182" s="136" customFormat="1" ht="11.1" customHeight="1">
      <c r="B224" s="410"/>
      <c r="C224" s="410"/>
      <c r="D224" s="419"/>
      <c r="E224" s="419"/>
      <c r="F224" s="419"/>
      <c r="G224" s="420"/>
      <c r="H224" s="420"/>
      <c r="I224" s="419"/>
      <c r="J224" s="419"/>
      <c r="K224" s="419"/>
      <c r="L224" s="420"/>
      <c r="M224" s="419"/>
      <c r="N224" s="419"/>
      <c r="O224" s="419"/>
      <c r="P224" s="410"/>
      <c r="Q224" s="410"/>
      <c r="R224" s="410"/>
      <c r="S224" s="410"/>
      <c r="T224" s="410"/>
      <c r="U224" s="410"/>
      <c r="V224" s="410"/>
      <c r="W224" s="410"/>
      <c r="X224" s="410"/>
      <c r="Y224" s="410"/>
      <c r="Z224" s="410"/>
      <c r="AA224" s="410"/>
      <c r="AB224" s="410"/>
      <c r="AC224" s="410"/>
      <c r="AD224" s="410"/>
      <c r="AE224" s="410"/>
      <c r="AF224" s="410"/>
      <c r="AG224" s="410"/>
      <c r="AH224" s="410"/>
      <c r="AI224" s="410"/>
      <c r="AJ224" s="410"/>
      <c r="AK224" s="410"/>
      <c r="AL224" s="410"/>
      <c r="AM224" s="410"/>
      <c r="AN224" s="410"/>
      <c r="AO224" s="410"/>
      <c r="AP224" s="410"/>
      <c r="AQ224" s="410"/>
      <c r="AR224" s="410"/>
      <c r="AS224" s="410"/>
      <c r="AT224" s="410"/>
      <c r="AU224" s="410"/>
      <c r="AV224" s="410"/>
      <c r="AW224" s="410"/>
      <c r="AX224" s="410"/>
      <c r="AY224" s="410"/>
      <c r="AZ224" s="410"/>
      <c r="BA224" s="410"/>
      <c r="BB224" s="410"/>
      <c r="BC224" s="410"/>
      <c r="BD224" s="410"/>
      <c r="BE224" s="410"/>
      <c r="BF224" s="410"/>
      <c r="BG224" s="410"/>
      <c r="BH224" s="410"/>
      <c r="BI224" s="410"/>
      <c r="BJ224" s="410"/>
      <c r="BK224" s="410"/>
      <c r="BL224" s="410"/>
      <c r="BM224" s="410"/>
      <c r="BN224" s="410"/>
      <c r="BO224" s="410"/>
    </row>
    <row r="225" spans="2:67" s="143" customFormat="1" ht="11.1" customHeight="1">
      <c r="B225" s="421"/>
      <c r="C225" s="421"/>
      <c r="D225" s="419"/>
      <c r="E225" s="419"/>
      <c r="F225" s="419"/>
      <c r="G225" s="422"/>
      <c r="H225" s="422"/>
      <c r="I225" s="419"/>
      <c r="J225" s="419"/>
      <c r="K225" s="419"/>
      <c r="L225" s="423"/>
      <c r="M225" s="419"/>
      <c r="N225" s="419"/>
      <c r="O225" s="419"/>
      <c r="P225" s="421"/>
      <c r="Q225" s="421"/>
      <c r="R225" s="409"/>
      <c r="S225" s="409"/>
      <c r="T225" s="409"/>
      <c r="U225" s="409"/>
      <c r="V225" s="409"/>
      <c r="W225" s="409"/>
      <c r="X225" s="409"/>
      <c r="Y225" s="409"/>
      <c r="Z225" s="409"/>
      <c r="AA225" s="409"/>
      <c r="AB225" s="409"/>
      <c r="AC225" s="409"/>
      <c r="AD225" s="409"/>
      <c r="AE225" s="409"/>
      <c r="AF225" s="409"/>
      <c r="AG225" s="409"/>
      <c r="AH225" s="409"/>
      <c r="AI225" s="409"/>
      <c r="AJ225" s="409"/>
      <c r="AK225" s="409"/>
      <c r="AL225" s="409"/>
      <c r="AM225" s="409"/>
      <c r="AN225" s="409"/>
      <c r="AO225" s="379"/>
      <c r="AP225" s="379"/>
      <c r="AQ225" s="379"/>
      <c r="AR225" s="379"/>
      <c r="AS225" s="379"/>
      <c r="AT225" s="379"/>
      <c r="AU225" s="379"/>
      <c r="AV225" s="379"/>
      <c r="AW225" s="379"/>
      <c r="AX225" s="379"/>
      <c r="AY225" s="379"/>
      <c r="AZ225" s="379"/>
      <c r="BA225" s="379"/>
      <c r="BB225" s="379"/>
      <c r="BC225" s="379"/>
      <c r="BD225" s="379"/>
      <c r="BE225" s="379"/>
      <c r="BF225" s="379"/>
      <c r="BG225" s="379"/>
      <c r="BH225" s="379"/>
      <c r="BI225" s="379"/>
      <c r="BJ225" s="379"/>
      <c r="BK225" s="379"/>
      <c r="BL225" s="379"/>
      <c r="BM225" s="379"/>
      <c r="BN225" s="379"/>
      <c r="BO225" s="379"/>
    </row>
    <row r="226" spans="2:67" s="136" customFormat="1" ht="11.1" customHeight="1">
      <c r="B226" s="410"/>
      <c r="C226" s="410"/>
      <c r="D226" s="410"/>
      <c r="E226" s="410"/>
      <c r="F226" s="410"/>
      <c r="G226" s="410"/>
      <c r="H226" s="410"/>
      <c r="I226" s="410"/>
      <c r="J226" s="410"/>
      <c r="K226" s="410"/>
      <c r="L226" s="410"/>
      <c r="M226" s="410"/>
      <c r="N226" s="410"/>
      <c r="O226" s="410"/>
      <c r="P226" s="410"/>
      <c r="Q226" s="410"/>
      <c r="R226" s="410"/>
      <c r="S226" s="410"/>
      <c r="T226" s="410"/>
      <c r="U226" s="410"/>
      <c r="V226" s="410"/>
      <c r="W226" s="410"/>
      <c r="X226" s="410"/>
      <c r="Y226" s="410"/>
      <c r="Z226" s="410"/>
      <c r="AA226" s="410"/>
      <c r="AB226" s="410"/>
      <c r="AC226" s="410"/>
      <c r="AD226" s="410"/>
      <c r="AE226" s="410"/>
      <c r="AF226" s="409"/>
      <c r="AG226" s="409"/>
      <c r="AH226" s="409"/>
      <c r="AI226" s="409"/>
      <c r="AJ226" s="409"/>
      <c r="AK226" s="424"/>
      <c r="AL226" s="424"/>
      <c r="AM226" s="424"/>
      <c r="AN226" s="425"/>
      <c r="AO226" s="379"/>
      <c r="AP226" s="379"/>
      <c r="AQ226" s="379"/>
      <c r="AR226" s="379"/>
      <c r="AS226" s="379"/>
      <c r="AT226" s="379"/>
      <c r="AU226" s="379"/>
      <c r="AV226" s="379"/>
      <c r="AW226" s="379"/>
      <c r="AX226" s="379"/>
      <c r="AY226" s="379"/>
      <c r="AZ226" s="379"/>
      <c r="BA226" s="379"/>
      <c r="BB226" s="379"/>
      <c r="BC226" s="379"/>
      <c r="BD226" s="379"/>
      <c r="BE226" s="379"/>
      <c r="BF226" s="379"/>
      <c r="BG226" s="379"/>
      <c r="BH226" s="379"/>
      <c r="BI226" s="379"/>
      <c r="BJ226" s="379"/>
      <c r="BK226" s="379"/>
      <c r="BL226" s="379"/>
      <c r="BM226" s="379"/>
      <c r="BN226" s="379"/>
      <c r="BO226" s="379"/>
    </row>
    <row r="227" spans="2:67" s="136" customFormat="1" ht="11.1" customHeight="1">
      <c r="B227" s="383"/>
      <c r="C227" s="383"/>
      <c r="D227" s="383"/>
      <c r="E227" s="383"/>
      <c r="F227" s="384"/>
      <c r="G227" s="384"/>
      <c r="H227" s="384"/>
      <c r="I227" s="384"/>
      <c r="J227" s="384"/>
      <c r="K227" s="384"/>
      <c r="L227" s="384"/>
      <c r="M227" s="384"/>
      <c r="N227" s="384"/>
      <c r="O227" s="384"/>
      <c r="P227" s="384"/>
      <c r="Q227" s="384"/>
      <c r="R227" s="384"/>
      <c r="S227" s="384"/>
      <c r="T227" s="384"/>
      <c r="U227" s="384"/>
      <c r="V227" s="384"/>
      <c r="W227" s="384"/>
      <c r="X227" s="384"/>
      <c r="Y227" s="384"/>
      <c r="Z227" s="384"/>
      <c r="AA227" s="410"/>
      <c r="AB227" s="410"/>
      <c r="AC227" s="410"/>
      <c r="AD227" s="410"/>
      <c r="AE227" s="410"/>
      <c r="AF227" s="409"/>
      <c r="AG227" s="409"/>
      <c r="AH227" s="409"/>
      <c r="AI227" s="409"/>
      <c r="AJ227" s="409"/>
      <c r="AK227" s="409"/>
      <c r="AL227" s="409"/>
      <c r="AM227" s="409"/>
      <c r="AN227" s="409"/>
      <c r="AO227" s="426"/>
      <c r="AP227" s="426"/>
      <c r="AQ227" s="426"/>
      <c r="AR227" s="426"/>
      <c r="AS227" s="426"/>
      <c r="AT227" s="426"/>
      <c r="AU227" s="426"/>
      <c r="AV227" s="426"/>
      <c r="AW227" s="426"/>
      <c r="AX227" s="426"/>
      <c r="AY227" s="426"/>
      <c r="AZ227" s="426"/>
      <c r="BA227" s="427"/>
      <c r="BB227" s="427"/>
      <c r="BC227" s="427"/>
      <c r="BD227" s="427"/>
      <c r="BE227" s="427"/>
      <c r="BF227" s="427"/>
      <c r="BG227" s="427"/>
      <c r="BH227" s="427"/>
      <c r="BI227" s="427"/>
      <c r="BJ227" s="427"/>
      <c r="BK227" s="427"/>
      <c r="BL227" s="427"/>
      <c r="BM227" s="427"/>
      <c r="BN227" s="427"/>
      <c r="BO227" s="427"/>
    </row>
    <row r="228" spans="2:67" s="136" customFormat="1" ht="11.1" customHeight="1">
      <c r="B228" s="383"/>
      <c r="C228" s="383"/>
      <c r="D228" s="383"/>
      <c r="E228" s="383"/>
      <c r="F228" s="384"/>
      <c r="G228" s="384"/>
      <c r="H228" s="384"/>
      <c r="I228" s="384"/>
      <c r="J228" s="384"/>
      <c r="K228" s="384"/>
      <c r="L228" s="384"/>
      <c r="M228" s="384"/>
      <c r="N228" s="384"/>
      <c r="O228" s="384"/>
      <c r="P228" s="384"/>
      <c r="Q228" s="384"/>
      <c r="R228" s="384"/>
      <c r="S228" s="384"/>
      <c r="T228" s="384"/>
      <c r="U228" s="384"/>
      <c r="V228" s="384"/>
      <c r="W228" s="384"/>
      <c r="X228" s="384"/>
      <c r="Y228" s="384"/>
      <c r="Z228" s="384"/>
      <c r="AA228" s="410"/>
      <c r="AB228" s="410"/>
      <c r="AC228" s="410"/>
      <c r="AD228" s="410"/>
      <c r="AE228" s="410"/>
      <c r="AF228" s="409"/>
      <c r="AG228" s="409"/>
      <c r="AH228" s="409"/>
      <c r="AI228" s="409"/>
      <c r="AJ228" s="409"/>
      <c r="AK228" s="409"/>
      <c r="AL228" s="409"/>
      <c r="AM228" s="409"/>
      <c r="AN228" s="410"/>
      <c r="AO228" s="387"/>
      <c r="AP228" s="387"/>
      <c r="AQ228" s="387"/>
      <c r="AR228" s="387"/>
      <c r="AS228" s="387"/>
      <c r="AT228" s="387"/>
      <c r="AU228" s="387"/>
      <c r="AV228" s="387"/>
      <c r="AW228" s="387"/>
      <c r="AX228" s="387"/>
      <c r="AY228" s="387"/>
      <c r="AZ228" s="387"/>
      <c r="BA228" s="387"/>
      <c r="BB228" s="387"/>
      <c r="BC228" s="387"/>
      <c r="BD228" s="387"/>
      <c r="BE228" s="387"/>
      <c r="BF228" s="387"/>
      <c r="BG228" s="387"/>
      <c r="BH228" s="387"/>
      <c r="BI228" s="387"/>
      <c r="BJ228" s="387"/>
      <c r="BK228" s="387"/>
      <c r="BL228" s="387"/>
      <c r="BM228" s="387"/>
      <c r="BN228" s="387"/>
      <c r="BO228" s="387"/>
    </row>
    <row r="229" spans="2:67" s="136" customFormat="1" ht="11.1" customHeight="1">
      <c r="B229" s="410"/>
      <c r="C229" s="410"/>
      <c r="D229" s="410"/>
      <c r="E229" s="410"/>
      <c r="F229" s="410"/>
      <c r="G229" s="410"/>
      <c r="H229" s="410"/>
      <c r="I229" s="410"/>
      <c r="J229" s="410"/>
      <c r="K229" s="410"/>
      <c r="L229" s="410"/>
      <c r="M229" s="410"/>
      <c r="N229" s="410"/>
      <c r="O229" s="410"/>
      <c r="P229" s="410"/>
      <c r="Q229" s="410"/>
      <c r="R229" s="410"/>
      <c r="S229" s="410"/>
      <c r="T229" s="410"/>
      <c r="U229" s="410"/>
      <c r="V229" s="410"/>
      <c r="W229" s="410"/>
      <c r="X229" s="410"/>
      <c r="Y229" s="410"/>
      <c r="Z229" s="410"/>
      <c r="AA229" s="410"/>
      <c r="AB229" s="410"/>
      <c r="AC229" s="410"/>
      <c r="AD229" s="410"/>
      <c r="AE229" s="410"/>
      <c r="AF229" s="409"/>
      <c r="AG229" s="409"/>
      <c r="AH229" s="409"/>
      <c r="AI229" s="409"/>
      <c r="AJ229" s="409"/>
      <c r="AK229" s="409"/>
      <c r="AL229" s="409"/>
      <c r="AM229" s="409"/>
      <c r="AN229" s="144"/>
      <c r="AO229" s="387"/>
      <c r="AP229" s="387"/>
      <c r="AQ229" s="387"/>
      <c r="AR229" s="387"/>
      <c r="AS229" s="387"/>
      <c r="AT229" s="387"/>
      <c r="AU229" s="387"/>
      <c r="AV229" s="387"/>
      <c r="AW229" s="387"/>
      <c r="AX229" s="387"/>
      <c r="AY229" s="387"/>
      <c r="AZ229" s="387"/>
      <c r="BA229" s="387"/>
      <c r="BB229" s="387"/>
      <c r="BC229" s="387"/>
      <c r="BD229" s="387"/>
      <c r="BE229" s="387"/>
      <c r="BF229" s="387"/>
      <c r="BG229" s="387"/>
      <c r="BH229" s="387"/>
      <c r="BI229" s="387"/>
      <c r="BJ229" s="387"/>
      <c r="BK229" s="387"/>
      <c r="BL229" s="387"/>
      <c r="BM229" s="387"/>
      <c r="BN229" s="387"/>
      <c r="BO229" s="387"/>
    </row>
    <row r="230" spans="2:67" s="136" customFormat="1" ht="11.1" customHeight="1">
      <c r="B230" s="410"/>
      <c r="C230" s="410"/>
      <c r="D230" s="410"/>
      <c r="E230" s="410"/>
      <c r="F230" s="410"/>
      <c r="G230" s="410"/>
      <c r="H230" s="410"/>
      <c r="I230" s="410"/>
      <c r="J230" s="410"/>
      <c r="K230" s="410"/>
      <c r="L230" s="410"/>
      <c r="M230" s="410"/>
      <c r="N230" s="410"/>
      <c r="O230" s="410"/>
      <c r="P230" s="410"/>
      <c r="Q230" s="410"/>
      <c r="R230" s="410"/>
      <c r="S230" s="410"/>
      <c r="T230" s="410"/>
      <c r="U230" s="410"/>
      <c r="V230" s="410"/>
      <c r="W230" s="410"/>
      <c r="X230" s="410"/>
      <c r="Y230" s="410"/>
      <c r="Z230" s="410"/>
      <c r="AA230" s="410"/>
      <c r="AB230" s="410"/>
      <c r="AC230" s="410"/>
      <c r="AD230" s="410"/>
      <c r="AE230" s="410"/>
      <c r="AF230" s="409"/>
      <c r="AG230" s="409"/>
      <c r="AH230" s="409"/>
      <c r="AI230" s="409"/>
      <c r="AJ230" s="409"/>
      <c r="AK230" s="424"/>
      <c r="AL230" s="424"/>
      <c r="AM230" s="424"/>
      <c r="AN230" s="144"/>
      <c r="AO230" s="387"/>
      <c r="AP230" s="387"/>
      <c r="AQ230" s="387"/>
      <c r="AR230" s="387"/>
      <c r="AS230" s="387"/>
      <c r="AT230" s="387"/>
      <c r="AU230" s="387"/>
      <c r="AV230" s="387"/>
      <c r="AW230" s="387"/>
      <c r="AX230" s="387"/>
      <c r="AY230" s="387"/>
      <c r="AZ230" s="387"/>
      <c r="BA230" s="387"/>
      <c r="BB230" s="387"/>
      <c r="BC230" s="387"/>
      <c r="BD230" s="387"/>
      <c r="BE230" s="387"/>
      <c r="BF230" s="387"/>
      <c r="BG230" s="387"/>
      <c r="BH230" s="387"/>
      <c r="BI230" s="387"/>
      <c r="BJ230" s="387"/>
      <c r="BK230" s="387"/>
      <c r="BL230" s="387"/>
      <c r="BM230" s="387"/>
      <c r="BN230" s="387"/>
      <c r="BO230" s="387"/>
    </row>
    <row r="231" spans="2:67" s="136" customFormat="1" ht="11.1" customHeight="1">
      <c r="B231" s="410"/>
      <c r="C231" s="410"/>
      <c r="D231" s="410"/>
      <c r="E231" s="410"/>
      <c r="F231" s="410"/>
      <c r="G231" s="410"/>
      <c r="H231" s="410"/>
      <c r="I231" s="410"/>
      <c r="J231" s="410"/>
      <c r="K231" s="410"/>
      <c r="L231" s="410"/>
      <c r="M231" s="410"/>
      <c r="N231" s="410"/>
      <c r="O231" s="410"/>
      <c r="P231" s="410"/>
      <c r="Q231" s="410"/>
      <c r="R231" s="410"/>
      <c r="S231" s="410"/>
      <c r="T231" s="410"/>
      <c r="U231" s="410"/>
      <c r="V231" s="410"/>
      <c r="W231" s="410"/>
      <c r="X231" s="410"/>
      <c r="Y231" s="410"/>
      <c r="Z231" s="410"/>
      <c r="AA231" s="410"/>
      <c r="AB231" s="410"/>
      <c r="AC231" s="410"/>
      <c r="AD231" s="410"/>
      <c r="AE231" s="410"/>
      <c r="AF231" s="410"/>
      <c r="AG231" s="410"/>
      <c r="AH231" s="410"/>
      <c r="AI231" s="410"/>
      <c r="AJ231" s="410"/>
      <c r="AK231" s="410"/>
      <c r="AL231" s="410"/>
      <c r="AM231" s="410"/>
      <c r="AN231" s="410"/>
      <c r="AO231" s="410"/>
      <c r="AP231" s="410"/>
      <c r="AQ231" s="410"/>
      <c r="AR231" s="381"/>
      <c r="AS231" s="381"/>
      <c r="AT231" s="381"/>
      <c r="AU231" s="381"/>
      <c r="AV231" s="381"/>
      <c r="AW231" s="381"/>
      <c r="AX231" s="381"/>
      <c r="AY231" s="381"/>
      <c r="AZ231" s="381"/>
      <c r="BA231" s="381"/>
      <c r="BB231" s="381"/>
      <c r="BC231" s="381"/>
      <c r="BD231" s="381"/>
      <c r="BE231" s="381"/>
      <c r="BF231" s="381"/>
      <c r="BG231" s="381"/>
      <c r="BH231" s="381"/>
      <c r="BI231" s="381"/>
      <c r="BJ231" s="381"/>
      <c r="BK231" s="381"/>
      <c r="BL231" s="381"/>
      <c r="BM231" s="381"/>
      <c r="BN231" s="381"/>
      <c r="BO231" s="381"/>
    </row>
    <row r="232" spans="2:67" s="136" customFormat="1" ht="11.1" customHeight="1">
      <c r="B232" s="410"/>
      <c r="C232" s="410"/>
      <c r="D232" s="410"/>
      <c r="E232" s="410"/>
      <c r="F232" s="410"/>
      <c r="G232" s="410"/>
      <c r="H232" s="410"/>
      <c r="I232" s="410"/>
      <c r="J232" s="410"/>
      <c r="K232" s="410"/>
      <c r="L232" s="410"/>
      <c r="M232" s="410"/>
      <c r="N232" s="410"/>
      <c r="O232" s="410"/>
      <c r="P232" s="410"/>
      <c r="Q232" s="410"/>
      <c r="R232" s="410"/>
      <c r="S232" s="410"/>
      <c r="T232" s="410"/>
      <c r="U232" s="410"/>
      <c r="V232" s="410"/>
      <c r="W232" s="410"/>
      <c r="X232" s="410"/>
      <c r="Y232" s="410"/>
      <c r="Z232" s="410"/>
      <c r="AA232" s="410"/>
      <c r="AB232" s="410"/>
      <c r="AC232" s="410"/>
      <c r="AD232" s="410"/>
      <c r="AE232" s="410"/>
      <c r="AF232" s="410"/>
      <c r="AG232" s="410"/>
      <c r="AH232" s="410"/>
      <c r="AI232" s="410"/>
      <c r="AJ232" s="410"/>
      <c r="AK232" s="410"/>
      <c r="AL232" s="410"/>
      <c r="AM232" s="410"/>
      <c r="AN232" s="410"/>
      <c r="AO232" s="410"/>
      <c r="AP232" s="410"/>
      <c r="AQ232" s="410"/>
      <c r="AR232" s="381"/>
      <c r="AS232" s="381"/>
      <c r="AT232" s="381"/>
      <c r="AU232" s="381"/>
      <c r="AV232" s="381"/>
      <c r="AW232" s="381"/>
      <c r="AX232" s="381"/>
      <c r="AY232" s="381"/>
      <c r="AZ232" s="381"/>
      <c r="BA232" s="381"/>
      <c r="BB232" s="381"/>
      <c r="BC232" s="381"/>
      <c r="BD232" s="381"/>
      <c r="BE232" s="381"/>
      <c r="BF232" s="381"/>
      <c r="BG232" s="381"/>
      <c r="BH232" s="381"/>
      <c r="BI232" s="381"/>
      <c r="BJ232" s="381"/>
      <c r="BK232" s="381"/>
      <c r="BL232" s="381"/>
      <c r="BM232" s="381"/>
      <c r="BN232" s="381"/>
      <c r="BO232" s="381"/>
    </row>
    <row r="233" spans="2:67" s="136" customFormat="1" ht="11.1" customHeight="1">
      <c r="B233" s="428"/>
      <c r="C233" s="428"/>
      <c r="D233" s="421"/>
      <c r="E233" s="421"/>
      <c r="F233" s="421"/>
      <c r="G233" s="421"/>
      <c r="H233" s="421"/>
      <c r="I233" s="421"/>
      <c r="J233" s="421"/>
      <c r="K233" s="421"/>
      <c r="L233" s="421"/>
      <c r="M233" s="421"/>
      <c r="N233" s="421"/>
      <c r="O233" s="421"/>
      <c r="P233" s="421"/>
      <c r="Q233" s="421"/>
      <c r="R233" s="421"/>
      <c r="S233" s="421"/>
      <c r="T233" s="421"/>
      <c r="U233" s="421"/>
      <c r="V233" s="421"/>
      <c r="W233" s="421"/>
      <c r="X233" s="421"/>
      <c r="Y233" s="421"/>
      <c r="Z233" s="421"/>
      <c r="AA233" s="421"/>
      <c r="AB233" s="421"/>
      <c r="AC233" s="421"/>
      <c r="AD233" s="421"/>
      <c r="AE233" s="421"/>
      <c r="AF233" s="421"/>
      <c r="AG233" s="421"/>
      <c r="AH233" s="421"/>
      <c r="AI233" s="421"/>
      <c r="AJ233" s="421"/>
      <c r="AK233" s="421"/>
      <c r="AL233" s="421"/>
      <c r="AM233" s="421"/>
      <c r="AN233" s="421"/>
      <c r="AO233" s="421"/>
      <c r="AP233" s="421"/>
      <c r="AQ233" s="421"/>
      <c r="AR233" s="421"/>
      <c r="AS233" s="421"/>
      <c r="AT233" s="421"/>
      <c r="AU233" s="421"/>
      <c r="AV233" s="421"/>
      <c r="AW233" s="421"/>
      <c r="AX233" s="421"/>
      <c r="AY233" s="421"/>
      <c r="AZ233" s="421"/>
      <c r="BA233" s="421"/>
      <c r="BB233" s="421"/>
      <c r="BC233" s="421"/>
      <c r="BD233" s="421"/>
      <c r="BE233" s="421"/>
      <c r="BF233" s="421"/>
      <c r="BG233" s="421"/>
      <c r="BH233" s="421"/>
      <c r="BI233" s="421"/>
      <c r="BJ233" s="421"/>
      <c r="BK233" s="421"/>
      <c r="BL233" s="421"/>
      <c r="BM233" s="421"/>
      <c r="BN233" s="421"/>
      <c r="BO233" s="421"/>
    </row>
    <row r="234" spans="2:67" s="136" customFormat="1" ht="9" customHeight="1">
      <c r="B234" s="428"/>
      <c r="C234" s="428"/>
      <c r="D234" s="382"/>
      <c r="E234" s="382"/>
      <c r="F234" s="382"/>
      <c r="G234" s="382"/>
      <c r="H234" s="382"/>
      <c r="I234" s="382"/>
      <c r="J234" s="382"/>
      <c r="K234" s="382"/>
      <c r="L234" s="382"/>
      <c r="M234" s="382"/>
      <c r="N234" s="382"/>
      <c r="O234" s="382"/>
      <c r="P234" s="382"/>
      <c r="Q234" s="382"/>
      <c r="R234" s="382"/>
      <c r="S234" s="382"/>
      <c r="T234" s="382"/>
      <c r="U234" s="382"/>
      <c r="V234" s="382"/>
      <c r="W234" s="382"/>
      <c r="X234" s="382"/>
      <c r="Y234" s="382"/>
      <c r="Z234" s="382"/>
      <c r="AA234" s="382"/>
      <c r="AB234" s="382"/>
      <c r="AC234" s="382"/>
      <c r="AD234" s="382"/>
      <c r="AE234" s="382"/>
      <c r="AF234" s="382"/>
      <c r="AG234" s="382"/>
      <c r="AH234" s="382"/>
      <c r="AI234" s="382"/>
      <c r="AJ234" s="382"/>
      <c r="AK234" s="382"/>
      <c r="AL234" s="382"/>
      <c r="AM234" s="382"/>
      <c r="AN234" s="382"/>
      <c r="AO234" s="382"/>
      <c r="AP234" s="382"/>
      <c r="AQ234" s="382"/>
      <c r="AR234" s="382"/>
      <c r="AS234" s="382"/>
      <c r="AT234" s="382"/>
      <c r="AU234" s="382"/>
      <c r="AV234" s="382"/>
      <c r="AW234" s="382"/>
      <c r="AX234" s="382"/>
      <c r="AY234" s="382"/>
      <c r="AZ234" s="382"/>
      <c r="BA234" s="382"/>
      <c r="BB234" s="382"/>
      <c r="BC234" s="382"/>
      <c r="BD234" s="382"/>
      <c r="BE234" s="382"/>
      <c r="BF234" s="382"/>
      <c r="BG234" s="382"/>
      <c r="BH234" s="382"/>
      <c r="BI234" s="382"/>
      <c r="BJ234" s="382"/>
      <c r="BK234" s="382"/>
      <c r="BL234" s="382"/>
      <c r="BM234" s="382"/>
      <c r="BN234" s="382"/>
      <c r="BO234" s="382"/>
    </row>
    <row r="235" spans="2:67" s="136" customFormat="1" ht="9" customHeight="1">
      <c r="B235" s="428"/>
      <c r="C235" s="428"/>
      <c r="D235" s="382"/>
      <c r="E235" s="382"/>
      <c r="F235" s="382"/>
      <c r="G235" s="382"/>
      <c r="H235" s="382"/>
      <c r="I235" s="382"/>
      <c r="J235" s="382"/>
      <c r="K235" s="382"/>
      <c r="L235" s="382"/>
      <c r="M235" s="382"/>
      <c r="N235" s="382"/>
      <c r="O235" s="382"/>
      <c r="P235" s="382"/>
      <c r="Q235" s="382"/>
      <c r="R235" s="382"/>
      <c r="S235" s="382"/>
      <c r="T235" s="382"/>
      <c r="U235" s="382"/>
      <c r="V235" s="382"/>
      <c r="W235" s="382"/>
      <c r="X235" s="382"/>
      <c r="Y235" s="382"/>
      <c r="Z235" s="382"/>
      <c r="AA235" s="382"/>
      <c r="AB235" s="382"/>
      <c r="AC235" s="382"/>
      <c r="AD235" s="382"/>
      <c r="AE235" s="382"/>
      <c r="AF235" s="382"/>
      <c r="AG235" s="382"/>
      <c r="AH235" s="382"/>
      <c r="AI235" s="382"/>
      <c r="AJ235" s="382"/>
      <c r="AK235" s="382"/>
      <c r="AL235" s="382"/>
      <c r="AM235" s="382"/>
      <c r="AN235" s="382"/>
      <c r="AO235" s="382"/>
      <c r="AP235" s="382"/>
      <c r="AQ235" s="382"/>
      <c r="AR235" s="382"/>
      <c r="AS235" s="382"/>
      <c r="AT235" s="382"/>
      <c r="AU235" s="382"/>
      <c r="AV235" s="382"/>
      <c r="AW235" s="382"/>
      <c r="AX235" s="382"/>
      <c r="AY235" s="382"/>
      <c r="AZ235" s="382"/>
      <c r="BA235" s="382"/>
      <c r="BB235" s="382"/>
      <c r="BC235" s="382"/>
      <c r="BD235" s="382"/>
      <c r="BE235" s="382"/>
      <c r="BF235" s="382"/>
      <c r="BG235" s="382"/>
      <c r="BH235" s="382"/>
      <c r="BI235" s="382"/>
      <c r="BJ235" s="382"/>
      <c r="BK235" s="382"/>
      <c r="BL235" s="382"/>
      <c r="BM235" s="382"/>
      <c r="BN235" s="382"/>
      <c r="BO235" s="382"/>
    </row>
    <row r="236" spans="2:67" s="136" customFormat="1" ht="9" customHeight="1">
      <c r="B236" s="428"/>
      <c r="C236" s="428"/>
      <c r="D236" s="382"/>
      <c r="E236" s="382"/>
      <c r="F236" s="382"/>
      <c r="G236" s="382"/>
      <c r="H236" s="382"/>
      <c r="I236" s="382"/>
      <c r="J236" s="382"/>
      <c r="K236" s="382"/>
      <c r="L236" s="382"/>
      <c r="M236" s="382"/>
      <c r="N236" s="382"/>
      <c r="O236" s="382"/>
      <c r="P236" s="382"/>
      <c r="Q236" s="382"/>
      <c r="R236" s="382"/>
      <c r="S236" s="382"/>
      <c r="T236" s="382"/>
      <c r="U236" s="382"/>
      <c r="V236" s="382"/>
      <c r="W236" s="382"/>
      <c r="X236" s="382"/>
      <c r="Y236" s="382"/>
      <c r="Z236" s="382"/>
      <c r="AA236" s="382"/>
      <c r="AB236" s="382"/>
      <c r="AC236" s="382"/>
      <c r="AD236" s="382"/>
      <c r="AE236" s="382"/>
      <c r="AF236" s="382"/>
      <c r="AG236" s="382"/>
      <c r="AH236" s="382"/>
      <c r="AI236" s="382"/>
      <c r="AJ236" s="382"/>
      <c r="AK236" s="382"/>
      <c r="AL236" s="382"/>
      <c r="AM236" s="382"/>
      <c r="AN236" s="382"/>
      <c r="AO236" s="382"/>
      <c r="AP236" s="382"/>
      <c r="AQ236" s="382"/>
      <c r="AR236" s="382"/>
      <c r="AS236" s="382"/>
      <c r="AT236" s="382"/>
      <c r="AU236" s="382"/>
      <c r="AV236" s="382"/>
      <c r="AW236" s="382"/>
      <c r="AX236" s="382"/>
      <c r="AY236" s="382"/>
      <c r="AZ236" s="382"/>
      <c r="BA236" s="382"/>
      <c r="BB236" s="382"/>
      <c r="BC236" s="382"/>
      <c r="BD236" s="382"/>
      <c r="BE236" s="382"/>
      <c r="BF236" s="382"/>
      <c r="BG236" s="382"/>
      <c r="BH236" s="382"/>
      <c r="BI236" s="382"/>
      <c r="BJ236" s="382"/>
      <c r="BK236" s="382"/>
      <c r="BL236" s="382"/>
      <c r="BM236" s="382"/>
      <c r="BN236" s="382"/>
      <c r="BO236" s="382"/>
    </row>
    <row r="237" spans="2:67" s="136" customFormat="1" ht="11.1" customHeight="1"/>
  </sheetData>
  <sheetProtection selectLockedCells="1"/>
  <mergeCells count="1106">
    <mergeCell ref="AV73:BE73"/>
    <mergeCell ref="AN74:AO75"/>
    <mergeCell ref="T71:AB71"/>
    <mergeCell ref="AD70:AE71"/>
    <mergeCell ref="M70:S71"/>
    <mergeCell ref="T70:AB70"/>
    <mergeCell ref="AN188:AO189"/>
    <mergeCell ref="AX7:BE8"/>
    <mergeCell ref="AX121:BE122"/>
    <mergeCell ref="AP188:AU188"/>
    <mergeCell ref="AF26:AF27"/>
    <mergeCell ref="AG136:AM137"/>
    <mergeCell ref="AN141:AO141"/>
    <mergeCell ref="AP136:AR137"/>
    <mergeCell ref="AI125:AN125"/>
    <mergeCell ref="AR125:AZ126"/>
    <mergeCell ref="W125:AH125"/>
    <mergeCell ref="AK126:AL127"/>
    <mergeCell ref="AM126:AN127"/>
    <mergeCell ref="AI126:AJ127"/>
    <mergeCell ref="AP75:AU75"/>
    <mergeCell ref="AD66:AE69"/>
    <mergeCell ref="AP54:AR57"/>
    <mergeCell ref="AP60:AR63"/>
    <mergeCell ref="AP44:AR45"/>
    <mergeCell ref="AC40:AC41"/>
    <mergeCell ref="AD38:AE39"/>
    <mergeCell ref="AN37:AO37"/>
    <mergeCell ref="AF36:AF37"/>
    <mergeCell ref="AC52:AC53"/>
    <mergeCell ref="AF54:AF55"/>
    <mergeCell ref="AF50:AF51"/>
    <mergeCell ref="AG46:AM47"/>
    <mergeCell ref="AD48:AE51"/>
    <mergeCell ref="AV72:BD72"/>
    <mergeCell ref="BE74:BE75"/>
    <mergeCell ref="AP70:AR71"/>
    <mergeCell ref="AS70:AU71"/>
    <mergeCell ref="AP72:AR72"/>
    <mergeCell ref="AG70:AM71"/>
    <mergeCell ref="AV70:BD71"/>
    <mergeCell ref="AS46:AU47"/>
    <mergeCell ref="AV64:BD65"/>
    <mergeCell ref="AS68:AU69"/>
    <mergeCell ref="AV66:BD67"/>
    <mergeCell ref="AV68:BD69"/>
    <mergeCell ref="AS66:AU67"/>
    <mergeCell ref="BE64:BE65"/>
    <mergeCell ref="AV60:BD61"/>
    <mergeCell ref="BE66:BE67"/>
    <mergeCell ref="AP66:AR67"/>
    <mergeCell ref="AP68:AR69"/>
    <mergeCell ref="AG52:AM53"/>
    <mergeCell ref="AS60:AU61"/>
    <mergeCell ref="AS72:AU72"/>
    <mergeCell ref="AG72:AM72"/>
    <mergeCell ref="AD72:AE72"/>
    <mergeCell ref="AP64:AR65"/>
    <mergeCell ref="AN64:AO65"/>
    <mergeCell ref="AN69:AO69"/>
    <mergeCell ref="AN63:AO63"/>
    <mergeCell ref="AV62:BD63"/>
    <mergeCell ref="AS62:AU63"/>
    <mergeCell ref="AN49:AO49"/>
    <mergeCell ref="AD42:AE45"/>
    <mergeCell ref="AD46:AE47"/>
    <mergeCell ref="AN40:AO41"/>
    <mergeCell ref="AG44:AM45"/>
    <mergeCell ref="AG40:AM41"/>
    <mergeCell ref="BE58:BE59"/>
    <mergeCell ref="AP52:AR53"/>
    <mergeCell ref="AP58:AR59"/>
    <mergeCell ref="AV58:BD59"/>
    <mergeCell ref="AS56:AU57"/>
    <mergeCell ref="AV50:BD51"/>
    <mergeCell ref="AV52:BD53"/>
    <mergeCell ref="AS58:AU59"/>
    <mergeCell ref="AS52:AU53"/>
    <mergeCell ref="AV40:BD41"/>
    <mergeCell ref="AV54:BD55"/>
    <mergeCell ref="AS54:AU55"/>
    <mergeCell ref="AS50:AU51"/>
    <mergeCell ref="AP46:AR49"/>
    <mergeCell ref="AD40:AE41"/>
    <mergeCell ref="AP40:AR41"/>
    <mergeCell ref="AP42:AR43"/>
    <mergeCell ref="AP50:AR51"/>
    <mergeCell ref="BE40:BE41"/>
    <mergeCell ref="BE42:BE43"/>
    <mergeCell ref="AV56:BD57"/>
    <mergeCell ref="BE54:BE55"/>
    <mergeCell ref="BE52:BE53"/>
    <mergeCell ref="BE46:BE47"/>
    <mergeCell ref="BE48:BE49"/>
    <mergeCell ref="AN46:AO47"/>
    <mergeCell ref="AN51:AO51"/>
    <mergeCell ref="G52:L57"/>
    <mergeCell ref="M52:S53"/>
    <mergeCell ref="M56:S57"/>
    <mergeCell ref="T56:AB56"/>
    <mergeCell ref="T44:AB44"/>
    <mergeCell ref="T51:AB51"/>
    <mergeCell ref="T45:AB45"/>
    <mergeCell ref="T43:AB43"/>
    <mergeCell ref="M62:S63"/>
    <mergeCell ref="T63:AB63"/>
    <mergeCell ref="T52:AB52"/>
    <mergeCell ref="T55:AB55"/>
    <mergeCell ref="T53:AB53"/>
    <mergeCell ref="T47:AB47"/>
    <mergeCell ref="B46:C51"/>
    <mergeCell ref="D46:L51"/>
    <mergeCell ref="T49:AB49"/>
    <mergeCell ref="T58:AB58"/>
    <mergeCell ref="B64:C69"/>
    <mergeCell ref="AF66:AF67"/>
    <mergeCell ref="D40:L45"/>
    <mergeCell ref="M40:S41"/>
    <mergeCell ref="AD52:AE53"/>
    <mergeCell ref="AG50:AM51"/>
    <mergeCell ref="AF70:AF71"/>
    <mergeCell ref="D28:L33"/>
    <mergeCell ref="D22:L27"/>
    <mergeCell ref="T28:AB28"/>
    <mergeCell ref="T31:AB31"/>
    <mergeCell ref="T30:AB30"/>
    <mergeCell ref="AD22:AE25"/>
    <mergeCell ref="M30:S31"/>
    <mergeCell ref="T29:AB29"/>
    <mergeCell ref="B28:C33"/>
    <mergeCell ref="T50:AB50"/>
    <mergeCell ref="T42:AB42"/>
    <mergeCell ref="T32:AB32"/>
    <mergeCell ref="T37:AB37"/>
    <mergeCell ref="M38:S39"/>
    <mergeCell ref="M36:S37"/>
    <mergeCell ref="B52:C63"/>
    <mergeCell ref="B40:C45"/>
    <mergeCell ref="M50:S51"/>
    <mergeCell ref="T54:AB54"/>
    <mergeCell ref="T59:AB59"/>
    <mergeCell ref="AF48:AF49"/>
    <mergeCell ref="AG54:AM55"/>
    <mergeCell ref="AG48:AM49"/>
    <mergeCell ref="AF52:AF53"/>
    <mergeCell ref="AF56:AF57"/>
    <mergeCell ref="AS40:AU41"/>
    <mergeCell ref="AP38:AR39"/>
    <mergeCell ref="AP36:AR37"/>
    <mergeCell ref="AN39:AO39"/>
    <mergeCell ref="AS48:AU49"/>
    <mergeCell ref="AD56:AE57"/>
    <mergeCell ref="T24:AB24"/>
    <mergeCell ref="M26:S27"/>
    <mergeCell ref="AG32:AM33"/>
    <mergeCell ref="AG28:AM29"/>
    <mergeCell ref="AF32:AF33"/>
    <mergeCell ref="B2:K2"/>
    <mergeCell ref="P2:R2"/>
    <mergeCell ref="L2:O2"/>
    <mergeCell ref="AC16:AC17"/>
    <mergeCell ref="S11:V11"/>
    <mergeCell ref="S12:T13"/>
    <mergeCell ref="N7:V7"/>
    <mergeCell ref="M12:N13"/>
    <mergeCell ref="T23:AB23"/>
    <mergeCell ref="Q11:R11"/>
    <mergeCell ref="M11:P11"/>
    <mergeCell ref="B11:L13"/>
    <mergeCell ref="W12:X13"/>
    <mergeCell ref="I8:AI9"/>
    <mergeCell ref="C8:E9"/>
    <mergeCell ref="F8:H9"/>
    <mergeCell ref="AI11:AN11"/>
    <mergeCell ref="W11:AH11"/>
    <mergeCell ref="AE12:AF13"/>
    <mergeCell ref="AG22:AM23"/>
    <mergeCell ref="M54:S55"/>
    <mergeCell ref="B22:C27"/>
    <mergeCell ref="AG26:AM27"/>
    <mergeCell ref="T27:AB27"/>
    <mergeCell ref="AG20:AM21"/>
    <mergeCell ref="T17:AB17"/>
    <mergeCell ref="T16:AB16"/>
    <mergeCell ref="T19:AB19"/>
    <mergeCell ref="O12:P13"/>
    <mergeCell ref="AF22:AF23"/>
    <mergeCell ref="AC22:AC23"/>
    <mergeCell ref="U12:V13"/>
    <mergeCell ref="Y12:Z13"/>
    <mergeCell ref="AA12:AB13"/>
    <mergeCell ref="T18:AB18"/>
    <mergeCell ref="T20:AB20"/>
    <mergeCell ref="T46:AB46"/>
    <mergeCell ref="AC34:AC35"/>
    <mergeCell ref="AC28:AC29"/>
    <mergeCell ref="AD34:AE35"/>
    <mergeCell ref="AF34:AF35"/>
    <mergeCell ref="AF40:AF41"/>
    <mergeCell ref="AC46:AC47"/>
    <mergeCell ref="AD18:AE19"/>
    <mergeCell ref="T25:AB25"/>
    <mergeCell ref="M24:S25"/>
    <mergeCell ref="T26:AB26"/>
    <mergeCell ref="T22:AB22"/>
    <mergeCell ref="AF30:AF31"/>
    <mergeCell ref="AD26:AE27"/>
    <mergeCell ref="AF28:AF29"/>
    <mergeCell ref="AF24:AF25"/>
    <mergeCell ref="M22:S23"/>
    <mergeCell ref="M18:S19"/>
    <mergeCell ref="M16:S17"/>
    <mergeCell ref="AF16:AF17"/>
    <mergeCell ref="AM12:AN13"/>
    <mergeCell ref="B14:C15"/>
    <mergeCell ref="D14:L15"/>
    <mergeCell ref="AF14:AO15"/>
    <mergeCell ref="D16:L21"/>
    <mergeCell ref="B16:C21"/>
    <mergeCell ref="AD14:AE15"/>
    <mergeCell ref="AF18:AF19"/>
    <mergeCell ref="AG18:AM19"/>
    <mergeCell ref="M20:S21"/>
    <mergeCell ref="AN21:AO21"/>
    <mergeCell ref="M14:S15"/>
    <mergeCell ref="T14:AC15"/>
    <mergeCell ref="AC12:AD13"/>
    <mergeCell ref="AF20:AF21"/>
    <mergeCell ref="AD16:AE17"/>
    <mergeCell ref="Q12:R13"/>
    <mergeCell ref="T21:AB21"/>
    <mergeCell ref="AD20:AE21"/>
    <mergeCell ref="BE30:BE31"/>
    <mergeCell ref="AS34:AU35"/>
    <mergeCell ref="AS30:AU31"/>
    <mergeCell ref="AP34:AR35"/>
    <mergeCell ref="AN33:AO33"/>
    <mergeCell ref="AP30:AR33"/>
    <mergeCell ref="AG34:AM35"/>
    <mergeCell ref="BC11:BE12"/>
    <mergeCell ref="BA11:BB12"/>
    <mergeCell ref="AP14:AU14"/>
    <mergeCell ref="BE16:BE17"/>
    <mergeCell ref="AP22:AR23"/>
    <mergeCell ref="AP18:AR19"/>
    <mergeCell ref="AV24:BD25"/>
    <mergeCell ref="AV22:BD23"/>
    <mergeCell ref="BE24:BE25"/>
    <mergeCell ref="BE22:BE23"/>
    <mergeCell ref="AP24:AR27"/>
    <mergeCell ref="AS26:AU27"/>
    <mergeCell ref="AS22:AU23"/>
    <mergeCell ref="AV26:BD27"/>
    <mergeCell ref="AS16:AU16"/>
    <mergeCell ref="AP16:AR16"/>
    <mergeCell ref="BE18:BE19"/>
    <mergeCell ref="AS17:AU17"/>
    <mergeCell ref="AS18:AU19"/>
    <mergeCell ref="AS20:AU21"/>
    <mergeCell ref="AP20:AR21"/>
    <mergeCell ref="AP17:AR17"/>
    <mergeCell ref="AG24:AM25"/>
    <mergeCell ref="AN22:AO23"/>
    <mergeCell ref="AV28:BD29"/>
    <mergeCell ref="AG73:AO73"/>
    <mergeCell ref="AQ73:AU73"/>
    <mergeCell ref="AP74:AU74"/>
    <mergeCell ref="AV74:BD75"/>
    <mergeCell ref="BE60:BE61"/>
    <mergeCell ref="AS38:AU39"/>
    <mergeCell ref="AV38:BD39"/>
    <mergeCell ref="AN27:AO27"/>
    <mergeCell ref="AN19:AO19"/>
    <mergeCell ref="AI12:AJ13"/>
    <mergeCell ref="AK12:AL13"/>
    <mergeCell ref="AR11:AZ12"/>
    <mergeCell ref="AG12:AH13"/>
    <mergeCell ref="AN16:AO17"/>
    <mergeCell ref="AG16:AM17"/>
    <mergeCell ref="AV16:BD17"/>
    <mergeCell ref="AV20:BD21"/>
    <mergeCell ref="AV14:BE15"/>
    <mergeCell ref="AV18:BD19"/>
    <mergeCell ref="AP15:AR15"/>
    <mergeCell ref="AS15:AU15"/>
    <mergeCell ref="AV30:BD31"/>
    <mergeCell ref="AG38:AM39"/>
    <mergeCell ref="AG30:AM31"/>
    <mergeCell ref="BE34:BE35"/>
    <mergeCell ref="BE36:BE37"/>
    <mergeCell ref="AV34:BD35"/>
    <mergeCell ref="AS24:AU25"/>
    <mergeCell ref="AN25:AO25"/>
    <mergeCell ref="BE28:BE29"/>
    <mergeCell ref="AS28:AU29"/>
    <mergeCell ref="AN31:AO31"/>
    <mergeCell ref="AV32:BD33"/>
    <mergeCell ref="AS32:AU33"/>
    <mergeCell ref="AP28:AR29"/>
    <mergeCell ref="AN28:AO29"/>
    <mergeCell ref="AN34:AO35"/>
    <mergeCell ref="AV36:BD37"/>
    <mergeCell ref="T33:AB33"/>
    <mergeCell ref="T38:AB38"/>
    <mergeCell ref="M48:S49"/>
    <mergeCell ref="T48:AB48"/>
    <mergeCell ref="M42:S43"/>
    <mergeCell ref="T36:AB36"/>
    <mergeCell ref="M44:S45"/>
    <mergeCell ref="M28:S29"/>
    <mergeCell ref="M32:S33"/>
    <mergeCell ref="D34:L39"/>
    <mergeCell ref="M34:S35"/>
    <mergeCell ref="T35:AB35"/>
    <mergeCell ref="T40:AB40"/>
    <mergeCell ref="M46:S47"/>
    <mergeCell ref="AG36:AM37"/>
    <mergeCell ref="AF38:AF39"/>
    <mergeCell ref="AG42:AM43"/>
    <mergeCell ref="AV46:BD47"/>
    <mergeCell ref="AF44:AF45"/>
    <mergeCell ref="AN43:AO43"/>
    <mergeCell ref="AN45:AO45"/>
    <mergeCell ref="AF46:AF47"/>
    <mergeCell ref="AD28:AE31"/>
    <mergeCell ref="AD32:AE33"/>
    <mergeCell ref="AD36:AE37"/>
    <mergeCell ref="AS36:AU37"/>
    <mergeCell ref="BC125:BE126"/>
    <mergeCell ref="BA125:BB126"/>
    <mergeCell ref="AS129:AU129"/>
    <mergeCell ref="AP129:AR129"/>
    <mergeCell ref="AC126:AD127"/>
    <mergeCell ref="AE126:AF127"/>
    <mergeCell ref="AG126:AH127"/>
    <mergeCell ref="AF68:AF69"/>
    <mergeCell ref="AF64:AF65"/>
    <mergeCell ref="AS64:AU65"/>
    <mergeCell ref="T67:AB67"/>
    <mergeCell ref="T69:AB69"/>
    <mergeCell ref="AD54:AE55"/>
    <mergeCell ref="M58:S59"/>
    <mergeCell ref="AV48:BD49"/>
    <mergeCell ref="AS42:AU43"/>
    <mergeCell ref="AV42:BD43"/>
    <mergeCell ref="AS44:AU45"/>
    <mergeCell ref="AV128:BE129"/>
    <mergeCell ref="AV44:BD45"/>
    <mergeCell ref="A94:BU97"/>
    <mergeCell ref="T68:AB68"/>
    <mergeCell ref="M72:S72"/>
    <mergeCell ref="V85:AD86"/>
    <mergeCell ref="AT85:AW86"/>
    <mergeCell ref="B73:L73"/>
    <mergeCell ref="M73:S73"/>
    <mergeCell ref="AG56:AM57"/>
    <mergeCell ref="AN57:AO57"/>
    <mergeCell ref="AN55:AO55"/>
    <mergeCell ref="AN52:AO53"/>
    <mergeCell ref="AF74:AM75"/>
    <mergeCell ref="B34:C39"/>
    <mergeCell ref="AN58:AO59"/>
    <mergeCell ref="AD58:AE59"/>
    <mergeCell ref="T60:AB60"/>
    <mergeCell ref="M60:S61"/>
    <mergeCell ref="T61:AB61"/>
    <mergeCell ref="AG66:AM67"/>
    <mergeCell ref="AN61:AO61"/>
    <mergeCell ref="AF60:AF61"/>
    <mergeCell ref="AG60:AM61"/>
    <mergeCell ref="AF58:AF59"/>
    <mergeCell ref="AG58:AM59"/>
    <mergeCell ref="T62:AB62"/>
    <mergeCell ref="AF62:AF63"/>
    <mergeCell ref="AD64:AE65"/>
    <mergeCell ref="AD62:AE63"/>
    <mergeCell ref="AG64:AM65"/>
    <mergeCell ref="AN67:AO67"/>
    <mergeCell ref="AC58:AC59"/>
    <mergeCell ref="AG62:AM63"/>
    <mergeCell ref="T66:AB66"/>
    <mergeCell ref="G58:L63"/>
    <mergeCell ref="D64:L69"/>
    <mergeCell ref="AG68:AM69"/>
    <mergeCell ref="D52:F63"/>
    <mergeCell ref="T39:AB39"/>
    <mergeCell ref="T34:AB34"/>
    <mergeCell ref="T41:AB41"/>
    <mergeCell ref="AD60:AE61"/>
    <mergeCell ref="AF42:AF43"/>
    <mergeCell ref="T57:AB57"/>
    <mergeCell ref="M68:S69"/>
    <mergeCell ref="B160:C165"/>
    <mergeCell ref="M66:S67"/>
    <mergeCell ref="T65:AB65"/>
    <mergeCell ref="M64:S65"/>
    <mergeCell ref="AC64:AC65"/>
    <mergeCell ref="O126:P127"/>
    <mergeCell ref="S126:T127"/>
    <mergeCell ref="N121:V121"/>
    <mergeCell ref="T64:AB64"/>
    <mergeCell ref="M146:S147"/>
    <mergeCell ref="AF140:AF141"/>
    <mergeCell ref="M140:S141"/>
    <mergeCell ref="T142:AB142"/>
    <mergeCell ref="B128:C129"/>
    <mergeCell ref="D128:L129"/>
    <mergeCell ref="C122:E123"/>
    <mergeCell ref="M125:P125"/>
    <mergeCell ref="Q125:R125"/>
    <mergeCell ref="S125:V125"/>
    <mergeCell ref="B125:L127"/>
    <mergeCell ref="M126:N127"/>
    <mergeCell ref="T128:AC129"/>
    <mergeCell ref="AA126:AB127"/>
    <mergeCell ref="Q126:R127"/>
    <mergeCell ref="Y126:Z127"/>
    <mergeCell ref="W126:X127"/>
    <mergeCell ref="U126:V127"/>
    <mergeCell ref="I122:AI123"/>
    <mergeCell ref="T72:AB72"/>
    <mergeCell ref="B70:C71"/>
    <mergeCell ref="B72:C72"/>
    <mergeCell ref="D70:L71"/>
    <mergeCell ref="M130:S131"/>
    <mergeCell ref="B142:C147"/>
    <mergeCell ref="M154:S155"/>
    <mergeCell ref="AN139:AO139"/>
    <mergeCell ref="AG138:AM139"/>
    <mergeCell ref="AG144:AM145"/>
    <mergeCell ref="AN136:AO137"/>
    <mergeCell ref="AF170:AF171"/>
    <mergeCell ref="T160:AB160"/>
    <mergeCell ref="M164:S165"/>
    <mergeCell ref="AD166:AE167"/>
    <mergeCell ref="AD168:AE169"/>
    <mergeCell ref="T163:AB163"/>
    <mergeCell ref="T144:AB144"/>
    <mergeCell ref="M138:S139"/>
    <mergeCell ref="T134:AB134"/>
    <mergeCell ref="D142:L147"/>
    <mergeCell ref="M142:S143"/>
    <mergeCell ref="T141:AB141"/>
    <mergeCell ref="AF144:AF145"/>
    <mergeCell ref="T143:AB143"/>
    <mergeCell ref="T140:AB140"/>
    <mergeCell ref="M134:S135"/>
    <mergeCell ref="D130:L135"/>
    <mergeCell ref="M132:S133"/>
    <mergeCell ref="AF130:AF131"/>
    <mergeCell ref="T156:AB156"/>
    <mergeCell ref="M166:S167"/>
    <mergeCell ref="T170:AB170"/>
    <mergeCell ref="T171:AB171"/>
    <mergeCell ref="T167:AB167"/>
    <mergeCell ref="AC166:AC167"/>
    <mergeCell ref="T133:AB133"/>
    <mergeCell ref="M150:S151"/>
    <mergeCell ref="AF142:AF143"/>
    <mergeCell ref="AG130:AM131"/>
    <mergeCell ref="AF134:AF135"/>
    <mergeCell ref="AP128:AU128"/>
    <mergeCell ref="AG148:AM149"/>
    <mergeCell ref="AC148:AC149"/>
    <mergeCell ref="AS131:AU131"/>
    <mergeCell ref="AG160:AM161"/>
    <mergeCell ref="AG162:AM163"/>
    <mergeCell ref="AN72:AO72"/>
    <mergeCell ref="D72:L72"/>
    <mergeCell ref="F122:H123"/>
    <mergeCell ref="AG168:AM169"/>
    <mergeCell ref="B148:C153"/>
    <mergeCell ref="D148:L153"/>
    <mergeCell ref="AN147:AO147"/>
    <mergeCell ref="B154:C159"/>
    <mergeCell ref="D154:L159"/>
    <mergeCell ref="AF154:AF155"/>
    <mergeCell ref="AG154:AM155"/>
    <mergeCell ref="B130:C135"/>
    <mergeCell ref="T159:AB159"/>
    <mergeCell ref="T155:AB155"/>
    <mergeCell ref="T157:AB157"/>
    <mergeCell ref="B136:C141"/>
    <mergeCell ref="D136:L141"/>
    <mergeCell ref="M136:S137"/>
    <mergeCell ref="T136:AB136"/>
    <mergeCell ref="AC136:AC137"/>
    <mergeCell ref="AF136:AF137"/>
    <mergeCell ref="AD154:AE155"/>
    <mergeCell ref="T149:AB149"/>
    <mergeCell ref="AP138:AR141"/>
    <mergeCell ref="AP144:AR147"/>
    <mergeCell ref="AN133:AO133"/>
    <mergeCell ref="AG132:AM133"/>
    <mergeCell ref="AG134:AM135"/>
    <mergeCell ref="T135:AB135"/>
    <mergeCell ref="AN135:AO135"/>
    <mergeCell ref="T132:AB132"/>
    <mergeCell ref="AF132:AF133"/>
    <mergeCell ref="AG150:AM151"/>
    <mergeCell ref="T131:AB131"/>
    <mergeCell ref="T130:AB130"/>
    <mergeCell ref="AV138:BD139"/>
    <mergeCell ref="AP134:AR135"/>
    <mergeCell ref="AC130:AC131"/>
    <mergeCell ref="AD130:AE131"/>
    <mergeCell ref="AP130:AR130"/>
    <mergeCell ref="AS130:AU130"/>
    <mergeCell ref="T150:AB150"/>
    <mergeCell ref="T147:AB147"/>
    <mergeCell ref="AD136:AE139"/>
    <mergeCell ref="AD140:AE141"/>
    <mergeCell ref="AD142:AE145"/>
    <mergeCell ref="AD146:AE147"/>
    <mergeCell ref="AF148:AF149"/>
    <mergeCell ref="T139:AB139"/>
    <mergeCell ref="AN145:AO145"/>
    <mergeCell ref="T146:AB146"/>
    <mergeCell ref="AF146:AF147"/>
    <mergeCell ref="AF150:AF151"/>
    <mergeCell ref="AV158:BD159"/>
    <mergeCell ref="BE156:BE157"/>
    <mergeCell ref="AS154:AU155"/>
    <mergeCell ref="AN172:AO173"/>
    <mergeCell ref="AN171:AO171"/>
    <mergeCell ref="AS172:AU173"/>
    <mergeCell ref="BE162:BE163"/>
    <mergeCell ref="AS162:AU163"/>
    <mergeCell ref="AN166:AO167"/>
    <mergeCell ref="AS166:AU167"/>
    <mergeCell ref="AS164:AU165"/>
    <mergeCell ref="AV164:BD165"/>
    <mergeCell ref="AN165:AO165"/>
    <mergeCell ref="BE168:BE169"/>
    <mergeCell ref="AV166:BD167"/>
    <mergeCell ref="BE166:BE167"/>
    <mergeCell ref="AS170:AU171"/>
    <mergeCell ref="AV168:BD169"/>
    <mergeCell ref="AV170:BD171"/>
    <mergeCell ref="AS168:AU169"/>
    <mergeCell ref="AS158:AU159"/>
    <mergeCell ref="AN163:AO163"/>
    <mergeCell ref="AV156:BD157"/>
    <mergeCell ref="AG140:AM141"/>
    <mergeCell ref="AP142:AR143"/>
    <mergeCell ref="AV136:BD137"/>
    <mergeCell ref="AS160:AU161"/>
    <mergeCell ref="BE132:BE133"/>
    <mergeCell ref="AV130:BD131"/>
    <mergeCell ref="AN130:AO131"/>
    <mergeCell ref="AP131:AR131"/>
    <mergeCell ref="AV140:BD141"/>
    <mergeCell ref="AF138:AF139"/>
    <mergeCell ref="AV152:BD153"/>
    <mergeCell ref="BE130:BE131"/>
    <mergeCell ref="AV132:BD133"/>
    <mergeCell ref="AN142:AO143"/>
    <mergeCell ref="AP132:AR133"/>
    <mergeCell ref="AS134:AU135"/>
    <mergeCell ref="AS138:AU139"/>
    <mergeCell ref="AS132:AU133"/>
    <mergeCell ref="AS142:AU143"/>
    <mergeCell ref="AS152:AU153"/>
    <mergeCell ref="AS150:AU151"/>
    <mergeCell ref="AP150:AR151"/>
    <mergeCell ref="AP152:AR153"/>
    <mergeCell ref="AG142:AM143"/>
    <mergeCell ref="AV150:BD151"/>
    <mergeCell ref="BE150:BE151"/>
    <mergeCell ref="AS144:AU145"/>
    <mergeCell ref="AP156:AR157"/>
    <mergeCell ref="AP160:AR163"/>
    <mergeCell ref="AP158:AR159"/>
    <mergeCell ref="AV162:BD163"/>
    <mergeCell ref="AS156:AU157"/>
    <mergeCell ref="D160:L165"/>
    <mergeCell ref="M160:S161"/>
    <mergeCell ref="M156:S157"/>
    <mergeCell ref="T169:AB169"/>
    <mergeCell ref="AP154:AR155"/>
    <mergeCell ref="AF152:AF153"/>
    <mergeCell ref="AG152:AM153"/>
    <mergeCell ref="AD152:AE153"/>
    <mergeCell ref="AD132:AE133"/>
    <mergeCell ref="AP166:AR167"/>
    <mergeCell ref="AG158:AM159"/>
    <mergeCell ref="AF156:AF157"/>
    <mergeCell ref="BE160:BE161"/>
    <mergeCell ref="T148:AB148"/>
    <mergeCell ref="AN154:AO155"/>
    <mergeCell ref="BE136:BE137"/>
    <mergeCell ref="T137:AB137"/>
    <mergeCell ref="AN148:AO149"/>
    <mergeCell ref="AS148:AU149"/>
    <mergeCell ref="AV148:BD149"/>
    <mergeCell ref="AV144:BD145"/>
    <mergeCell ref="BE144:BE145"/>
    <mergeCell ref="AS146:AU147"/>
    <mergeCell ref="AV146:BD147"/>
    <mergeCell ref="BE148:BE149"/>
    <mergeCell ref="AD148:AE149"/>
    <mergeCell ref="AP148:AR149"/>
    <mergeCell ref="BE142:BE143"/>
    <mergeCell ref="AS136:AU137"/>
    <mergeCell ref="AC142:AC143"/>
    <mergeCell ref="AV142:BD143"/>
    <mergeCell ref="AG146:AM147"/>
    <mergeCell ref="M168:S169"/>
    <mergeCell ref="T168:AB168"/>
    <mergeCell ref="AN177:AO177"/>
    <mergeCell ref="AN175:AO175"/>
    <mergeCell ref="AN159:AO159"/>
    <mergeCell ref="AG170:AM171"/>
    <mergeCell ref="AD156:AE159"/>
    <mergeCell ref="AN157:AO157"/>
    <mergeCell ref="AN160:AO161"/>
    <mergeCell ref="AG156:AM157"/>
    <mergeCell ref="AG176:AM177"/>
    <mergeCell ref="M174:S175"/>
    <mergeCell ref="AG166:AM167"/>
    <mergeCell ref="AF164:AF165"/>
    <mergeCell ref="AG164:AM165"/>
    <mergeCell ref="AD170:AE171"/>
    <mergeCell ref="T166:AB166"/>
    <mergeCell ref="AF166:AF167"/>
    <mergeCell ref="T165:AB165"/>
    <mergeCell ref="T161:AB161"/>
    <mergeCell ref="AC172:AC173"/>
    <mergeCell ref="AC160:AC161"/>
    <mergeCell ref="T164:AB164"/>
    <mergeCell ref="BE178:BE179"/>
    <mergeCell ref="AV174:BD175"/>
    <mergeCell ref="AV176:BD177"/>
    <mergeCell ref="T177:AB177"/>
    <mergeCell ref="BE180:BE181"/>
    <mergeCell ref="AN181:AO181"/>
    <mergeCell ref="AV180:BD181"/>
    <mergeCell ref="T176:AB176"/>
    <mergeCell ref="AF176:AF177"/>
    <mergeCell ref="AD174:AE175"/>
    <mergeCell ref="T172:AB172"/>
    <mergeCell ref="AD172:AE173"/>
    <mergeCell ref="AP178:AR179"/>
    <mergeCell ref="AP180:AR181"/>
    <mergeCell ref="T174:AB174"/>
    <mergeCell ref="AF174:AF175"/>
    <mergeCell ref="AS176:AU177"/>
    <mergeCell ref="AF172:AF173"/>
    <mergeCell ref="AG172:AM173"/>
    <mergeCell ref="AP172:AR173"/>
    <mergeCell ref="AS174:AU175"/>
    <mergeCell ref="AV178:BD179"/>
    <mergeCell ref="AC178:AC179"/>
    <mergeCell ref="AF178:AF179"/>
    <mergeCell ref="AG178:AM179"/>
    <mergeCell ref="T175:AB175"/>
    <mergeCell ref="BE172:BE173"/>
    <mergeCell ref="BE174:BE175"/>
    <mergeCell ref="AP174:AR177"/>
    <mergeCell ref="T173:AB173"/>
    <mergeCell ref="AV172:BD173"/>
    <mergeCell ref="B178:C183"/>
    <mergeCell ref="T183:AB183"/>
    <mergeCell ref="M182:S183"/>
    <mergeCell ref="B186:C186"/>
    <mergeCell ref="D186:L186"/>
    <mergeCell ref="M186:S186"/>
    <mergeCell ref="T186:AB186"/>
    <mergeCell ref="AD186:AE186"/>
    <mergeCell ref="AD184:AE185"/>
    <mergeCell ref="T185:AB185"/>
    <mergeCell ref="AF182:AF183"/>
    <mergeCell ref="T184:AB184"/>
    <mergeCell ref="T182:AB182"/>
    <mergeCell ref="AG180:AM181"/>
    <mergeCell ref="AP186:AR186"/>
    <mergeCell ref="AG184:AM185"/>
    <mergeCell ref="B184:C185"/>
    <mergeCell ref="D184:L185"/>
    <mergeCell ref="AF184:AF185"/>
    <mergeCell ref="D178:L183"/>
    <mergeCell ref="T179:AB179"/>
    <mergeCell ref="M180:S181"/>
    <mergeCell ref="T180:AB180"/>
    <mergeCell ref="AF180:AF181"/>
    <mergeCell ref="AN178:AO179"/>
    <mergeCell ref="AP182:AR183"/>
    <mergeCell ref="AG182:AM183"/>
    <mergeCell ref="AD180:AE183"/>
    <mergeCell ref="AN183:AO183"/>
    <mergeCell ref="AG186:AM186"/>
    <mergeCell ref="AN186:AO186"/>
    <mergeCell ref="AP184:AR185"/>
    <mergeCell ref="AV188:BD189"/>
    <mergeCell ref="BE188:BE189"/>
    <mergeCell ref="AP189:AU189"/>
    <mergeCell ref="AF128:AO129"/>
    <mergeCell ref="T153:AB153"/>
    <mergeCell ref="AN153:AO153"/>
    <mergeCell ref="AN151:AO151"/>
    <mergeCell ref="T158:AB158"/>
    <mergeCell ref="M144:S145"/>
    <mergeCell ref="M184:S185"/>
    <mergeCell ref="AD176:AE177"/>
    <mergeCell ref="AG174:AM175"/>
    <mergeCell ref="T145:AB145"/>
    <mergeCell ref="T151:AB151"/>
    <mergeCell ref="AD128:AE129"/>
    <mergeCell ref="M178:S179"/>
    <mergeCell ref="T178:AB178"/>
    <mergeCell ref="T181:AB181"/>
    <mergeCell ref="AD178:AE179"/>
    <mergeCell ref="M162:S163"/>
    <mergeCell ref="AF188:AM189"/>
    <mergeCell ref="AV182:BD183"/>
    <mergeCell ref="AS182:AU183"/>
    <mergeCell ref="AS178:AU179"/>
    <mergeCell ref="AS180:AU181"/>
    <mergeCell ref="AQ187:AU187"/>
    <mergeCell ref="AV187:BE187"/>
    <mergeCell ref="AV184:BD185"/>
    <mergeCell ref="AG187:AO187"/>
    <mergeCell ref="AS184:AU185"/>
    <mergeCell ref="AS186:AU186"/>
    <mergeCell ref="AV186:BD186"/>
    <mergeCell ref="DU87:DZ89"/>
    <mergeCell ref="EA87:EZ89"/>
    <mergeCell ref="FT96:FU97"/>
    <mergeCell ref="AF160:AF161"/>
    <mergeCell ref="FT100:FU101"/>
    <mergeCell ref="B166:C177"/>
    <mergeCell ref="AD160:AE161"/>
    <mergeCell ref="AD162:AE165"/>
    <mergeCell ref="FR77:FW80"/>
    <mergeCell ref="BE138:BE139"/>
    <mergeCell ref="AS140:AU141"/>
    <mergeCell ref="AV134:BD135"/>
    <mergeCell ref="T138:AB138"/>
    <mergeCell ref="M148:S149"/>
    <mergeCell ref="M128:S129"/>
    <mergeCell ref="T152:AB152"/>
    <mergeCell ref="AF158:AF159"/>
    <mergeCell ref="AF168:AF169"/>
    <mergeCell ref="M158:S159"/>
    <mergeCell ref="T162:AB162"/>
    <mergeCell ref="AF162:AF163"/>
    <mergeCell ref="D166:F177"/>
    <mergeCell ref="G166:L171"/>
    <mergeCell ref="M170:S171"/>
    <mergeCell ref="M176:S177"/>
    <mergeCell ref="AV154:BD155"/>
    <mergeCell ref="AC154:AC155"/>
    <mergeCell ref="T154:AB154"/>
    <mergeCell ref="BE154:BE155"/>
    <mergeCell ref="AV160:BD161"/>
    <mergeCell ref="G172:L177"/>
    <mergeCell ref="M172:S173"/>
    <mergeCell ref="A87:B89"/>
    <mergeCell ref="C87:U89"/>
    <mergeCell ref="BC87:CI89"/>
    <mergeCell ref="CJ87:CU87"/>
    <mergeCell ref="FA87:FK87"/>
    <mergeCell ref="FL87:FN89"/>
    <mergeCell ref="C99:G100"/>
    <mergeCell ref="H99:L100"/>
    <mergeCell ref="M99:P100"/>
    <mergeCell ref="A90:B92"/>
    <mergeCell ref="C90:U92"/>
    <mergeCell ref="V90:AD90"/>
    <mergeCell ref="AE90:AH92"/>
    <mergeCell ref="AI90:AM92"/>
    <mergeCell ref="AN90:AS92"/>
    <mergeCell ref="AY90:BB92"/>
    <mergeCell ref="DI100:DR101"/>
    <mergeCell ref="DS100:EM101"/>
    <mergeCell ref="EN100:EP101"/>
    <mergeCell ref="EQ100:FG101"/>
    <mergeCell ref="FH100:FJ101"/>
    <mergeCell ref="FK100:FS101"/>
    <mergeCell ref="FO87:FQ89"/>
    <mergeCell ref="FR87:FU89"/>
    <mergeCell ref="AT88:AW89"/>
    <mergeCell ref="CJ88:CU89"/>
    <mergeCell ref="DO88:DS89"/>
    <mergeCell ref="FA88:FK89"/>
    <mergeCell ref="FH98:FJ99"/>
    <mergeCell ref="FK98:FS99"/>
    <mergeCell ref="FT98:FU99"/>
    <mergeCell ref="CV87:CZ89"/>
    <mergeCell ref="A84:B86"/>
    <mergeCell ref="C84:U86"/>
    <mergeCell ref="A105:J107"/>
    <mergeCell ref="M152:S153"/>
    <mergeCell ref="AD150:AE151"/>
    <mergeCell ref="DI98:DR99"/>
    <mergeCell ref="DS98:EM99"/>
    <mergeCell ref="EN98:EP99"/>
    <mergeCell ref="EQ98:FG99"/>
    <mergeCell ref="FR90:FU92"/>
    <mergeCell ref="FO84:FQ86"/>
    <mergeCell ref="FR84:FU86"/>
    <mergeCell ref="FV84:FW84"/>
    <mergeCell ref="DO85:DS86"/>
    <mergeCell ref="FA85:FK86"/>
    <mergeCell ref="FV85:FW86"/>
    <mergeCell ref="V87:AD87"/>
    <mergeCell ref="AE87:AH89"/>
    <mergeCell ref="AI87:AM89"/>
    <mergeCell ref="AN87:AS89"/>
    <mergeCell ref="AY87:BB89"/>
    <mergeCell ref="V84:AD84"/>
    <mergeCell ref="AE84:AH86"/>
    <mergeCell ref="AI84:AM86"/>
    <mergeCell ref="AN84:AS86"/>
    <mergeCell ref="AT84:AW84"/>
    <mergeCell ref="AY84:BB86"/>
    <mergeCell ref="BC84:CI86"/>
    <mergeCell ref="CJ84:CU84"/>
    <mergeCell ref="CV84:CZ86"/>
    <mergeCell ref="DA84:DE86"/>
    <mergeCell ref="DF84:DN86"/>
    <mergeCell ref="C77:U80"/>
    <mergeCell ref="V77:AD80"/>
    <mergeCell ref="AE77:AM78"/>
    <mergeCell ref="AN77:AW80"/>
    <mergeCell ref="AY77:BB80"/>
    <mergeCell ref="BC77:CI80"/>
    <mergeCell ref="CJ77:CU80"/>
    <mergeCell ref="CV77:DE78"/>
    <mergeCell ref="AE79:AH80"/>
    <mergeCell ref="AI79:AM80"/>
    <mergeCell ref="CV79:CZ80"/>
    <mergeCell ref="FL79:FN80"/>
    <mergeCell ref="DA79:DE80"/>
    <mergeCell ref="FA84:FK84"/>
    <mergeCell ref="DF77:DS80"/>
    <mergeCell ref="DU77:DZ80"/>
    <mergeCell ref="EA77:EZ80"/>
    <mergeCell ref="FA77:FK80"/>
    <mergeCell ref="FL77:FQ78"/>
    <mergeCell ref="FL84:FN86"/>
    <mergeCell ref="FV88:FW89"/>
    <mergeCell ref="FR81:FU83"/>
    <mergeCell ref="FV81:FW81"/>
    <mergeCell ref="V82:AD83"/>
    <mergeCell ref="AT82:AW83"/>
    <mergeCell ref="CJ82:CU83"/>
    <mergeCell ref="DO82:DS83"/>
    <mergeCell ref="FA82:FK83"/>
    <mergeCell ref="FV82:FW83"/>
    <mergeCell ref="FO79:FQ80"/>
    <mergeCell ref="V81:AD81"/>
    <mergeCell ref="AE81:AH83"/>
    <mergeCell ref="AI81:AM83"/>
    <mergeCell ref="AN81:AS83"/>
    <mergeCell ref="AT81:AW81"/>
    <mergeCell ref="AY81:BB83"/>
    <mergeCell ref="DO84:DS84"/>
    <mergeCell ref="DU84:DZ86"/>
    <mergeCell ref="EA84:EZ86"/>
    <mergeCell ref="DA81:DE83"/>
    <mergeCell ref="DF81:DN83"/>
    <mergeCell ref="DO81:DS81"/>
    <mergeCell ref="DU81:DZ83"/>
    <mergeCell ref="EA81:EZ83"/>
    <mergeCell ref="FA81:FK81"/>
    <mergeCell ref="FL81:FN83"/>
    <mergeCell ref="FO81:FQ83"/>
    <mergeCell ref="FV87:FW87"/>
    <mergeCell ref="V88:AD89"/>
    <mergeCell ref="DA87:DE89"/>
    <mergeCell ref="DF87:DN89"/>
    <mergeCell ref="DO87:DS87"/>
    <mergeCell ref="FV90:FW90"/>
    <mergeCell ref="V91:AD92"/>
    <mergeCell ref="AT91:AW92"/>
    <mergeCell ref="CJ91:CU92"/>
    <mergeCell ref="DO91:DS92"/>
    <mergeCell ref="FA91:FK92"/>
    <mergeCell ref="FV91:FW92"/>
    <mergeCell ref="BC90:CI92"/>
    <mergeCell ref="CJ90:CU90"/>
    <mergeCell ref="CV90:CZ92"/>
    <mergeCell ref="DA90:DE92"/>
    <mergeCell ref="DF90:DN92"/>
    <mergeCell ref="DO90:DS90"/>
    <mergeCell ref="DU90:DZ92"/>
    <mergeCell ref="EA90:EZ92"/>
    <mergeCell ref="FA90:FK90"/>
    <mergeCell ref="FU103:FW105"/>
    <mergeCell ref="CX101:DC103"/>
    <mergeCell ref="DV103:EP105"/>
    <mergeCell ref="EQ103:FS105"/>
    <mergeCell ref="DS94:EP95"/>
    <mergeCell ref="EQ94:FJ95"/>
    <mergeCell ref="FK94:FU95"/>
    <mergeCell ref="DI96:DR97"/>
    <mergeCell ref="DS96:EM97"/>
    <mergeCell ref="EN96:EP97"/>
    <mergeCell ref="K105:BC107"/>
    <mergeCell ref="EQ96:FG97"/>
    <mergeCell ref="FH96:FJ97"/>
    <mergeCell ref="FK96:FS97"/>
    <mergeCell ref="FL90:FN92"/>
    <mergeCell ref="FO90:FQ92"/>
    <mergeCell ref="B187:L187"/>
    <mergeCell ref="M187:S187"/>
    <mergeCell ref="BF17:BN18"/>
    <mergeCell ref="BF19:BN22"/>
    <mergeCell ref="BF23:BN24"/>
    <mergeCell ref="BF25:BN27"/>
    <mergeCell ref="BF33:BN34"/>
    <mergeCell ref="BF35:BN38"/>
    <mergeCell ref="BF131:BN132"/>
    <mergeCell ref="BF133:BN136"/>
    <mergeCell ref="BF137:BN138"/>
    <mergeCell ref="Q99:T100"/>
    <mergeCell ref="U99:X100"/>
    <mergeCell ref="Y99:AB100"/>
    <mergeCell ref="AC99:AE100"/>
    <mergeCell ref="AF101:AT103"/>
    <mergeCell ref="AU101:CV103"/>
    <mergeCell ref="BF139:BN141"/>
    <mergeCell ref="BF147:BN148"/>
    <mergeCell ref="BF149:BN152"/>
    <mergeCell ref="BF30:BJ32"/>
    <mergeCell ref="BF144:BJ146"/>
    <mergeCell ref="A81:B83"/>
    <mergeCell ref="C81:U83"/>
    <mergeCell ref="BC81:CI83"/>
    <mergeCell ref="CJ81:CU81"/>
    <mergeCell ref="CV81:CZ83"/>
    <mergeCell ref="CJ85:CU86"/>
    <mergeCell ref="AP164:AR165"/>
    <mergeCell ref="AP168:AR171"/>
    <mergeCell ref="AN169:AO169"/>
    <mergeCell ref="A77:B80"/>
    <mergeCell ref="A196:B198"/>
    <mergeCell ref="C196:U198"/>
    <mergeCell ref="V196:AD196"/>
    <mergeCell ref="AE196:AH198"/>
    <mergeCell ref="AI196:AM198"/>
    <mergeCell ref="AN196:AS198"/>
    <mergeCell ref="AT196:AW196"/>
    <mergeCell ref="AY196:BB198"/>
    <mergeCell ref="BC196:CI198"/>
    <mergeCell ref="DF192:DS195"/>
    <mergeCell ref="DU192:DZ195"/>
    <mergeCell ref="EA192:EZ195"/>
    <mergeCell ref="FA192:FK195"/>
    <mergeCell ref="FL192:FQ193"/>
    <mergeCell ref="FR192:FW195"/>
    <mergeCell ref="AE194:AH195"/>
    <mergeCell ref="AI194:AM195"/>
    <mergeCell ref="CV194:CZ195"/>
    <mergeCell ref="DA194:DE195"/>
    <mergeCell ref="FL194:FN195"/>
    <mergeCell ref="FO194:FQ195"/>
    <mergeCell ref="A192:B195"/>
    <mergeCell ref="C192:U195"/>
    <mergeCell ref="V192:AD195"/>
    <mergeCell ref="AE192:AM193"/>
    <mergeCell ref="AN192:AW195"/>
    <mergeCell ref="AY192:BB195"/>
    <mergeCell ref="BC192:CI195"/>
    <mergeCell ref="CJ192:CU195"/>
    <mergeCell ref="CV192:DE193"/>
    <mergeCell ref="AI199:AM201"/>
    <mergeCell ref="AN199:AS201"/>
    <mergeCell ref="AT199:AW199"/>
    <mergeCell ref="AY199:BB201"/>
    <mergeCell ref="BC199:CI201"/>
    <mergeCell ref="FO196:FQ198"/>
    <mergeCell ref="FR196:FU198"/>
    <mergeCell ref="FV196:FW196"/>
    <mergeCell ref="V197:AD198"/>
    <mergeCell ref="AT197:AW198"/>
    <mergeCell ref="CJ197:CU198"/>
    <mergeCell ref="DO197:DS198"/>
    <mergeCell ref="FA197:FK198"/>
    <mergeCell ref="FV197:FW198"/>
    <mergeCell ref="CJ196:CU196"/>
    <mergeCell ref="CV196:CZ198"/>
    <mergeCell ref="DA196:DE198"/>
    <mergeCell ref="DF196:DN198"/>
    <mergeCell ref="DO196:DS196"/>
    <mergeCell ref="DU196:DZ198"/>
    <mergeCell ref="EA196:EZ198"/>
    <mergeCell ref="FA196:FK196"/>
    <mergeCell ref="FL196:FN198"/>
    <mergeCell ref="FO202:FQ204"/>
    <mergeCell ref="A202:B204"/>
    <mergeCell ref="C202:U204"/>
    <mergeCell ref="V202:AD202"/>
    <mergeCell ref="AE202:AH204"/>
    <mergeCell ref="AI202:AM204"/>
    <mergeCell ref="AN202:AS204"/>
    <mergeCell ref="AY202:BB204"/>
    <mergeCell ref="BC202:CI204"/>
    <mergeCell ref="CJ202:CU202"/>
    <mergeCell ref="FO199:FQ201"/>
    <mergeCell ref="FR199:FU201"/>
    <mergeCell ref="FV199:FW199"/>
    <mergeCell ref="V200:AD201"/>
    <mergeCell ref="AT200:AW201"/>
    <mergeCell ref="CJ200:CU201"/>
    <mergeCell ref="DO200:DS201"/>
    <mergeCell ref="FA200:FK201"/>
    <mergeCell ref="FV200:FW201"/>
    <mergeCell ref="CJ199:CU199"/>
    <mergeCell ref="CV199:CZ201"/>
    <mergeCell ref="DA199:DE201"/>
    <mergeCell ref="DF199:DN201"/>
    <mergeCell ref="DO199:DS199"/>
    <mergeCell ref="DU199:DZ201"/>
    <mergeCell ref="EA199:EZ201"/>
    <mergeCell ref="FA199:FK199"/>
    <mergeCell ref="FL199:FN201"/>
    <mergeCell ref="A199:B201"/>
    <mergeCell ref="C199:U201"/>
    <mergeCell ref="V199:AD199"/>
    <mergeCell ref="AE199:AH201"/>
    <mergeCell ref="FR202:FU204"/>
    <mergeCell ref="FV202:FW202"/>
    <mergeCell ref="V203:AD204"/>
    <mergeCell ref="AT203:AW204"/>
    <mergeCell ref="CJ203:CU204"/>
    <mergeCell ref="DO203:DS204"/>
    <mergeCell ref="FA203:FK204"/>
    <mergeCell ref="FV203:FW204"/>
    <mergeCell ref="A205:B207"/>
    <mergeCell ref="C205:U207"/>
    <mergeCell ref="V205:AD205"/>
    <mergeCell ref="AE205:AH207"/>
    <mergeCell ref="AI205:AM207"/>
    <mergeCell ref="AN205:AS207"/>
    <mergeCell ref="AY205:BB207"/>
    <mergeCell ref="BC205:CI207"/>
    <mergeCell ref="CJ205:CU205"/>
    <mergeCell ref="CV205:CZ207"/>
    <mergeCell ref="DA205:DE207"/>
    <mergeCell ref="DF205:DN207"/>
    <mergeCell ref="DO205:DS205"/>
    <mergeCell ref="DU205:DZ207"/>
    <mergeCell ref="EA205:EZ207"/>
    <mergeCell ref="FA205:FK205"/>
    <mergeCell ref="CV202:CZ204"/>
    <mergeCell ref="DA202:DE204"/>
    <mergeCell ref="DF202:DN204"/>
    <mergeCell ref="DO202:DS202"/>
    <mergeCell ref="DU202:DZ204"/>
    <mergeCell ref="EA202:EZ204"/>
    <mergeCell ref="FA202:FK202"/>
    <mergeCell ref="FL202:FN204"/>
    <mergeCell ref="DS209:EP210"/>
    <mergeCell ref="EQ209:FJ210"/>
    <mergeCell ref="FK209:FU210"/>
    <mergeCell ref="DI211:DR212"/>
    <mergeCell ref="DS211:EM212"/>
    <mergeCell ref="EN211:EP212"/>
    <mergeCell ref="EQ211:FG212"/>
    <mergeCell ref="FH211:FJ212"/>
    <mergeCell ref="FK211:FS212"/>
    <mergeCell ref="FT211:FU212"/>
    <mergeCell ref="FL205:FN207"/>
    <mergeCell ref="FO205:FQ207"/>
    <mergeCell ref="FR205:FU207"/>
    <mergeCell ref="FV205:FW205"/>
    <mergeCell ref="V206:AD207"/>
    <mergeCell ref="AT206:AW207"/>
    <mergeCell ref="CJ206:CU207"/>
    <mergeCell ref="DO206:DS207"/>
    <mergeCell ref="FA206:FK207"/>
    <mergeCell ref="FV206:FW207"/>
    <mergeCell ref="BH15:BJ15"/>
    <mergeCell ref="BH129:BJ129"/>
    <mergeCell ref="DV218:EP220"/>
    <mergeCell ref="EQ218:FS220"/>
    <mergeCell ref="FU218:FW220"/>
    <mergeCell ref="A220:J222"/>
    <mergeCell ref="K220:BC222"/>
    <mergeCell ref="DI213:DR214"/>
    <mergeCell ref="DS213:EM214"/>
    <mergeCell ref="EN213:EP214"/>
    <mergeCell ref="EQ213:FG214"/>
    <mergeCell ref="FH213:FJ214"/>
    <mergeCell ref="FK213:FS214"/>
    <mergeCell ref="FT213:FU214"/>
    <mergeCell ref="C214:G215"/>
    <mergeCell ref="H214:L215"/>
    <mergeCell ref="M214:P215"/>
    <mergeCell ref="Q214:T215"/>
    <mergeCell ref="U214:X215"/>
    <mergeCell ref="Y214:AB215"/>
    <mergeCell ref="AC214:AE215"/>
    <mergeCell ref="DI215:DR216"/>
    <mergeCell ref="DS215:EM216"/>
    <mergeCell ref="EN215:EP216"/>
    <mergeCell ref="EQ215:FG216"/>
    <mergeCell ref="FH215:FJ216"/>
    <mergeCell ref="FK215:FS216"/>
    <mergeCell ref="FT215:FU216"/>
    <mergeCell ref="AF216:AT218"/>
    <mergeCell ref="AU216:CV218"/>
    <mergeCell ref="CX216:DC218"/>
    <mergeCell ref="A209:BU212"/>
  </mergeCells>
  <phoneticPr fontId="2"/>
  <dataValidations count="3">
    <dataValidation type="list" showDropDown="1" showInputMessage="1" showErrorMessage="1" sqref="L2:O2" xr:uid="{00000000-0002-0000-0200-000000000000}">
      <formula1>"0,5,10,15,20,25,30,35,40,-5,-10,-15,-20,-25,-30,-35,-40"</formula1>
    </dataValidation>
    <dataValidation type="list" allowBlank="1" showInputMessage="1" showErrorMessage="1" sqref="BF35:BN38" xr:uid="{05FA2037-A36D-41EE-9D36-35D6783EFAB2}">
      <formula1>"一括納付,分納（３回）"</formula1>
    </dataValidation>
    <dataValidation type="list" allowBlank="1" showInputMessage="1" showErrorMessage="1" sqref="BF25" xr:uid="{75F5E076-A504-4FBC-AE20-801780CF71BC}">
      <formula1>"前年度と同額,前年度と変わる"</formula1>
    </dataValidation>
  </dataValidations>
  <pageMargins left="0.39370078740157483" right="0.19685039370078741" top="0.59055118110236227" bottom="0.39370078740157483" header="0.51181102362204722" footer="0.51181102362204722"/>
  <pageSetup paperSize="9" scale="75" orientation="portrait" r:id="rId1"/>
  <headerFooter alignWithMargins="0"/>
  <rowBreaks count="1" manualBreakCount="1">
    <brk id="116" max="6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AB144"/>
  <sheetViews>
    <sheetView showGridLines="0" zoomScale="75" zoomScaleNormal="75" workbookViewId="0">
      <selection activeCell="C4" sqref="C4"/>
    </sheetView>
  </sheetViews>
  <sheetFormatPr defaultRowHeight="15" customHeight="1"/>
  <cols>
    <col min="1" max="1" width="16" style="178" bestFit="1" customWidth="1"/>
    <col min="2" max="2" width="13.25" style="178" bestFit="1" customWidth="1"/>
    <col min="3" max="5" width="20.125" style="178" customWidth="1"/>
    <col min="6" max="6" width="19.75" style="178" customWidth="1"/>
    <col min="7" max="7" width="19.875" style="178" customWidth="1"/>
    <col min="8" max="8" width="18.5" style="178" bestFit="1" customWidth="1"/>
    <col min="9" max="9" width="18.75" style="178" customWidth="1"/>
    <col min="10" max="11" width="18.875" style="178" customWidth="1"/>
    <col min="12" max="12" width="18.75" style="178" customWidth="1"/>
    <col min="13" max="13" width="19.625" style="178" customWidth="1"/>
    <col min="14" max="14" width="17.25" style="178" bestFit="1" customWidth="1"/>
    <col min="15" max="15" width="13.25" style="178" customWidth="1"/>
    <col min="16" max="16" width="17.5" style="247" bestFit="1" customWidth="1"/>
    <col min="17" max="17" width="11.5" style="178" customWidth="1"/>
    <col min="18" max="18" width="15.625" style="178" customWidth="1"/>
    <col min="19" max="19" width="9" style="178"/>
    <col min="20" max="21" width="5" style="178" customWidth="1"/>
    <col min="22" max="28" width="15" style="178" customWidth="1"/>
    <col min="29" max="16384" width="9" style="178"/>
  </cols>
  <sheetData>
    <row r="1" spans="1:28" ht="15" customHeight="1">
      <c r="A1" s="178" t="s">
        <v>121</v>
      </c>
    </row>
    <row r="2" spans="1:28" ht="15" customHeight="1">
      <c r="A2" s="179" t="s">
        <v>122</v>
      </c>
      <c r="B2" s="179" t="s">
        <v>116</v>
      </c>
      <c r="C2" s="179" t="s">
        <v>123</v>
      </c>
    </row>
    <row r="3" spans="1:28" ht="40.5">
      <c r="A3" s="179"/>
      <c r="B3" s="179"/>
      <c r="C3" s="180" t="s">
        <v>285</v>
      </c>
      <c r="D3" s="180" t="s">
        <v>125</v>
      </c>
      <c r="E3" s="180" t="s">
        <v>126</v>
      </c>
      <c r="F3" s="341" t="s">
        <v>288</v>
      </c>
      <c r="G3" s="341" t="s">
        <v>290</v>
      </c>
      <c r="H3" s="341" t="s">
        <v>291</v>
      </c>
      <c r="I3" s="343"/>
      <c r="J3" s="180"/>
      <c r="O3" s="220"/>
      <c r="P3" s="220"/>
    </row>
    <row r="4" spans="1:28" ht="15" customHeight="1">
      <c r="A4" s="181" t="s">
        <v>103</v>
      </c>
      <c r="B4" s="182" t="s">
        <v>117</v>
      </c>
      <c r="C4" s="333">
        <f>INT(SUMPRODUCT(($E$50:$E$135=A4)*($F$50:$F$135=B4)*($N$50:$N$135)))+INT(SUMPRODUCT(($E$50:$E$135=A4)*($P$50:$P$135)))</f>
        <v>0</v>
      </c>
      <c r="D4" s="181">
        <f t="shared" ref="D4:D30" si="0">INT(SUMPRODUCT(($E$50:$E$135=A4)*($F$50:$F$135=B4)*($J$50:$J$135)))</f>
        <v>0</v>
      </c>
      <c r="E4" s="183">
        <f t="shared" ref="E4:E30" si="1">INT(SUMPRODUCT(($E$50:$E$135=A4)*($F$50:$F$135=B4)*($K$50:$K$135)))</f>
        <v>0</v>
      </c>
      <c r="F4" s="337">
        <f t="shared" ref="F4:F30" si="2">SUM(G4:H4)</f>
        <v>0</v>
      </c>
      <c r="G4" s="337">
        <f t="shared" ref="G4:G30" si="3">INT(SUMPRODUCT(($E$50:$E$135=A4)*($F$50:$F$135=B4)*($O$50:$O$135))/1000)</f>
        <v>0</v>
      </c>
      <c r="H4" s="337">
        <f>INT(SUMPRODUCT(($E$50:$E$135=A4)*($F$50:$F$135=B4)*($Q$50:$Q$135))/1000)</f>
        <v>0</v>
      </c>
      <c r="I4" s="343"/>
      <c r="J4" s="184" t="s">
        <v>127</v>
      </c>
      <c r="K4" s="185" t="s">
        <v>128</v>
      </c>
      <c r="L4" s="185"/>
      <c r="M4" s="185" t="s">
        <v>129</v>
      </c>
      <c r="N4" s="185" t="s">
        <v>130</v>
      </c>
      <c r="O4" s="185" t="s">
        <v>131</v>
      </c>
      <c r="P4" s="246"/>
      <c r="Q4" s="185"/>
      <c r="R4" s="185"/>
      <c r="S4" s="186"/>
      <c r="T4" s="1491" t="s">
        <v>220</v>
      </c>
      <c r="U4" s="224"/>
      <c r="V4" s="225" t="s">
        <v>221</v>
      </c>
      <c r="W4" s="226" t="s">
        <v>222</v>
      </c>
      <c r="X4" s="226" t="s">
        <v>223</v>
      </c>
      <c r="Y4" s="227" t="s">
        <v>224</v>
      </c>
      <c r="Z4" s="226" t="s">
        <v>225</v>
      </c>
      <c r="AA4" s="226" t="s">
        <v>226</v>
      </c>
      <c r="AB4" s="226" t="s">
        <v>227</v>
      </c>
    </row>
    <row r="5" spans="1:28" ht="15" customHeight="1">
      <c r="A5" s="181" t="s">
        <v>103</v>
      </c>
      <c r="B5" s="182" t="s">
        <v>118</v>
      </c>
      <c r="C5" s="181">
        <f>INT(SUMPRODUCT(($E$50:$E$135=A5)*($F$50:$F$135=B5)*($N$50:$N$135)))</f>
        <v>0</v>
      </c>
      <c r="D5" s="181">
        <f t="shared" si="0"/>
        <v>0</v>
      </c>
      <c r="E5" s="183">
        <f t="shared" si="1"/>
        <v>0</v>
      </c>
      <c r="F5" s="337">
        <f t="shared" si="2"/>
        <v>0</v>
      </c>
      <c r="G5" s="337">
        <f t="shared" si="3"/>
        <v>0</v>
      </c>
      <c r="H5" s="337">
        <v>0</v>
      </c>
      <c r="J5" s="186"/>
      <c r="K5" s="181" t="s">
        <v>132</v>
      </c>
      <c r="L5" s="181"/>
      <c r="M5" s="195">
        <f>M6</f>
        <v>0</v>
      </c>
      <c r="N5" s="181"/>
      <c r="O5" s="195">
        <f>O6</f>
        <v>0</v>
      </c>
      <c r="P5" s="195"/>
      <c r="Q5" s="181"/>
      <c r="R5" s="181"/>
      <c r="S5" s="221"/>
      <c r="T5" s="1492"/>
      <c r="U5" s="228" t="s">
        <v>228</v>
      </c>
      <c r="V5" s="229" t="e">
        <f>(INDEX(($V$10:$AB$12,$V$15:$AB$17,$V$20:$AB$22,$V$29:$AB$31),1,1,$R$16))</f>
        <v>#REF!</v>
      </c>
      <c r="W5" s="229" t="e">
        <f>(INDEX(($V$10:$AB$12,$V$15:$AB$17,$V$20:$AB$22,$V$29:$AB$31),1,2,$R$16))</f>
        <v>#REF!</v>
      </c>
      <c r="X5" s="229" t="e">
        <f>(INDEX(($V$10:$AB$12,$V$15:$AB$17,$V$20:$AB$22,$V$29:$AB$31),1,3,$R$16))</f>
        <v>#REF!</v>
      </c>
      <c r="Y5" s="229" t="e">
        <f>(INDEX(($V$10:$AB$12,$V$15:$AB$17,$V$20:$AB$22,$V$29:$AB$31),1,4,$R$16))</f>
        <v>#REF!</v>
      </c>
      <c r="Z5" s="229" t="e">
        <f>(INDEX(($V$10:$AB$12,$V$15:$AB$17,$V$20:$AB$22,$V$29:$AB$31),1,5,$R$16))</f>
        <v>#REF!</v>
      </c>
      <c r="AA5" s="229" t="e">
        <f>(INDEX(($V$10:$AB$12,$V$15:$AB$17,$V$20:$AB$22,$V$29:$AB$31),1,6,$R$16))</f>
        <v>#REF!</v>
      </c>
      <c r="AB5" s="229" t="e">
        <f>(INDEX(($V$10:$AB$12,$V$15:$AB$17,$V$20:$AB$22,$V$29:$AB$31),1,7,$R$16))</f>
        <v>#REF!</v>
      </c>
    </row>
    <row r="6" spans="1:28" ht="15" customHeight="1">
      <c r="A6" s="187" t="s">
        <v>103</v>
      </c>
      <c r="B6" s="188" t="s">
        <v>119</v>
      </c>
      <c r="C6" s="187">
        <f>INT(SUMPRODUCT(($E$50:$E$135=A6)*($F$50:$F$135=B6)*($N$50:$N$135)))</f>
        <v>0</v>
      </c>
      <c r="D6" s="187">
        <f t="shared" si="0"/>
        <v>0</v>
      </c>
      <c r="E6" s="189">
        <f t="shared" si="1"/>
        <v>0</v>
      </c>
      <c r="F6" s="338">
        <f t="shared" si="2"/>
        <v>0</v>
      </c>
      <c r="G6" s="338">
        <f t="shared" si="3"/>
        <v>0</v>
      </c>
      <c r="H6" s="337">
        <v>0</v>
      </c>
      <c r="I6" s="343"/>
      <c r="J6" s="186"/>
      <c r="K6" s="181" t="s">
        <v>133</v>
      </c>
      <c r="L6" s="181"/>
      <c r="M6" s="195">
        <f>総括表!AG72</f>
        <v>0</v>
      </c>
      <c r="N6" s="181"/>
      <c r="O6" s="195">
        <f>総括表!AV72</f>
        <v>0</v>
      </c>
      <c r="P6" s="195"/>
      <c r="Q6" s="181"/>
      <c r="R6" s="181"/>
      <c r="S6" s="186"/>
      <c r="T6" s="1492"/>
      <c r="U6" s="230" t="s">
        <v>229</v>
      </c>
      <c r="V6" s="229" t="e">
        <f>(INDEX(($V$10:$AB$12,$V$15:$AB$17,$V$20:$AB$22,$V$29:$AB$31),2,1,$R$16))</f>
        <v>#REF!</v>
      </c>
      <c r="W6" s="229" t="e">
        <f>(INDEX(($V$10:$AB$12,$V$15:$AB$17,$V$20:$AB$22,$V$29:$AB$31),2,2,$R$16))</f>
        <v>#REF!</v>
      </c>
      <c r="X6" s="231" t="s">
        <v>230</v>
      </c>
      <c r="Y6" s="232" t="s">
        <v>231</v>
      </c>
      <c r="Z6" s="232" t="s">
        <v>232</v>
      </c>
      <c r="AA6" s="233"/>
      <c r="AB6" s="229" t="e">
        <f>(INDEX(($V$10:$AB$12,$V$15:$AB$17,$V$20:$AB$22,$V$29:$AB$31),2,7,$R$16))</f>
        <v>#REF!</v>
      </c>
    </row>
    <row r="7" spans="1:28" ht="15" customHeight="1">
      <c r="A7" s="181" t="s">
        <v>104</v>
      </c>
      <c r="B7" s="182" t="s">
        <v>117</v>
      </c>
      <c r="C7" s="181">
        <f>INT(SUMPRODUCT(($E$50:$E$135=A7)*($F$50:$F$135=B7)*($N$50:$N$135)))+INT(SUMPRODUCT(($E$50:$E$135=A7)*($P$50:$P$135)))</f>
        <v>0</v>
      </c>
      <c r="D7" s="181">
        <f t="shared" si="0"/>
        <v>0</v>
      </c>
      <c r="E7" s="183">
        <f t="shared" si="1"/>
        <v>0</v>
      </c>
      <c r="F7" s="337">
        <f t="shared" si="2"/>
        <v>0</v>
      </c>
      <c r="G7" s="337">
        <f t="shared" si="3"/>
        <v>0</v>
      </c>
      <c r="H7" s="345">
        <f>INT(SUMPRODUCT(($E$50:$E$135=A7)*($F$50:$F$135=B7)*($Q$50:$Q$135))/1000)</f>
        <v>0</v>
      </c>
      <c r="I7" s="343"/>
      <c r="J7" s="186"/>
      <c r="K7" s="181" t="s">
        <v>134</v>
      </c>
      <c r="L7" s="181" t="s">
        <v>135</v>
      </c>
      <c r="M7" s="181"/>
      <c r="N7" s="181"/>
      <c r="O7" s="181"/>
      <c r="P7" s="249"/>
      <c r="Q7" s="181"/>
      <c r="R7" s="181"/>
      <c r="S7" s="186"/>
      <c r="T7" s="1493"/>
      <c r="U7" s="228" t="s">
        <v>233</v>
      </c>
      <c r="V7" s="229" t="e">
        <f>(INDEX(($V$10:$AB$12,$V$15:$AB$17,$V$20:$AB$22,$V$29:$AB$31),3,1,$R$16))</f>
        <v>#REF!</v>
      </c>
      <c r="W7" s="229" t="e">
        <f>(INDEX(($V$10:$AB$12,$V$15:$AB$17,$V$20:$AB$22,$V$29:$AB$31),3,2,$R$16))</f>
        <v>#REF!</v>
      </c>
      <c r="X7" s="229" t="e">
        <f>INDEX(($V$10:$AB$12,$V$15:$AB$17,$V$20:$AB$22,$V$29:$AB$31),3,3,$R$16)</f>
        <v>#REF!</v>
      </c>
      <c r="Y7" s="229" t="e">
        <f>INDEX(($V$10:$AB$12,$V$15:$AB$17,$V$20:$AB$22,$V$29:$AB$31),3,4,$R$16)</f>
        <v>#REF!</v>
      </c>
      <c r="Z7" s="229" t="e">
        <f>INDEX(($V$10:$AB$12,$V$15:$AB$17,$V$20:$AB$22,$V$29:$AB$31),3,5,$R$16)</f>
        <v>#REF!</v>
      </c>
      <c r="AA7" s="234"/>
      <c r="AB7" s="229" t="e">
        <f>(INDEX(($V$10:$AB$12,$V$15:$AB$17,$V$20:$AB$22,$V$29:$AB$31),3,7,$R$16))</f>
        <v>#REF!</v>
      </c>
    </row>
    <row r="8" spans="1:28" ht="15" customHeight="1">
      <c r="A8" s="181" t="s">
        <v>104</v>
      </c>
      <c r="B8" s="182" t="s">
        <v>118</v>
      </c>
      <c r="C8" s="344">
        <f>INT(SUMPRODUCT(($E$50:$E$135=A8)*($F$50:$F$135=B8)*($N$50:$N$135)))</f>
        <v>0</v>
      </c>
      <c r="D8" s="181">
        <f t="shared" si="0"/>
        <v>0</v>
      </c>
      <c r="E8" s="183">
        <f t="shared" si="1"/>
        <v>0</v>
      </c>
      <c r="F8" s="337">
        <f t="shared" si="2"/>
        <v>0</v>
      </c>
      <c r="G8" s="337">
        <f t="shared" si="3"/>
        <v>0</v>
      </c>
      <c r="H8" s="337">
        <v>0</v>
      </c>
      <c r="J8" s="186"/>
      <c r="K8" s="181"/>
      <c r="L8" s="181" t="s">
        <v>136</v>
      </c>
      <c r="M8" s="181"/>
      <c r="N8" s="181"/>
      <c r="O8" s="181"/>
      <c r="P8" s="249"/>
      <c r="Q8" s="181"/>
      <c r="R8" s="181"/>
      <c r="S8" s="186"/>
      <c r="T8" s="235" t="s">
        <v>234</v>
      </c>
      <c r="U8" s="235"/>
      <c r="V8" s="235"/>
      <c r="W8" s="235"/>
      <c r="X8" s="235"/>
      <c r="Y8" s="236"/>
      <c r="Z8" s="235"/>
      <c r="AA8" s="237"/>
      <c r="AB8" s="235"/>
    </row>
    <row r="9" spans="1:28" ht="15" customHeight="1">
      <c r="A9" s="187" t="s">
        <v>104</v>
      </c>
      <c r="B9" s="188" t="s">
        <v>119</v>
      </c>
      <c r="C9" s="187">
        <f>INT(SUMPRODUCT(($E$50:$E$135=A9)*($F$50:$F$135=B9)*($N$50:$N$135)))</f>
        <v>0</v>
      </c>
      <c r="D9" s="187">
        <f t="shared" si="0"/>
        <v>0</v>
      </c>
      <c r="E9" s="189">
        <f t="shared" si="1"/>
        <v>0</v>
      </c>
      <c r="F9" s="338">
        <f t="shared" si="2"/>
        <v>0</v>
      </c>
      <c r="G9" s="338">
        <f t="shared" si="3"/>
        <v>0</v>
      </c>
      <c r="H9" s="338">
        <v>0</v>
      </c>
      <c r="I9" s="343"/>
      <c r="J9" s="186"/>
      <c r="K9" s="181"/>
      <c r="L9" s="181" t="s">
        <v>137</v>
      </c>
      <c r="M9" s="181"/>
      <c r="N9" s="181"/>
      <c r="O9" s="181"/>
      <c r="P9" s="249"/>
      <c r="Q9" s="181"/>
      <c r="R9" s="181"/>
      <c r="S9" s="186"/>
      <c r="T9" s="1491" t="s">
        <v>220</v>
      </c>
      <c r="U9" s="224"/>
      <c r="V9" s="225" t="s">
        <v>221</v>
      </c>
      <c r="W9" s="226" t="s">
        <v>222</v>
      </c>
      <c r="X9" s="226" t="s">
        <v>223</v>
      </c>
      <c r="Y9" s="227" t="s">
        <v>224</v>
      </c>
      <c r="Z9" s="226" t="s">
        <v>225</v>
      </c>
      <c r="AA9" s="226" t="s">
        <v>226</v>
      </c>
      <c r="AB9" s="226" t="s">
        <v>227</v>
      </c>
    </row>
    <row r="10" spans="1:28" ht="15" customHeight="1">
      <c r="A10" s="181" t="s">
        <v>105</v>
      </c>
      <c r="B10" s="182" t="s">
        <v>117</v>
      </c>
      <c r="C10" s="181">
        <f>INT(SUMPRODUCT(($E$50:$E$135=A10)*($F$50:$F$135=B10)*($N$50:$N$135)))+INT(SUMPRODUCT(($E$50:$E$135=A10)*($P$50:$P$135)))</f>
        <v>0</v>
      </c>
      <c r="D10" s="181">
        <f t="shared" si="0"/>
        <v>0</v>
      </c>
      <c r="E10" s="183">
        <f t="shared" si="1"/>
        <v>0</v>
      </c>
      <c r="F10" s="337">
        <f t="shared" si="2"/>
        <v>0</v>
      </c>
      <c r="G10" s="337">
        <f t="shared" si="3"/>
        <v>0</v>
      </c>
      <c r="H10" s="345">
        <f>INT(SUMPRODUCT(($E$50:$E$135=A10)*($F$50:$F$135=B10)*($Q$50:$Q$135))/1000)</f>
        <v>0</v>
      </c>
      <c r="I10" s="343"/>
      <c r="J10" s="186"/>
      <c r="K10" s="181" t="s">
        <v>138</v>
      </c>
      <c r="L10" s="181"/>
      <c r="M10" s="195">
        <f>総括表!AF74</f>
        <v>0</v>
      </c>
      <c r="N10" s="181">
        <v>0.02</v>
      </c>
      <c r="O10" s="195">
        <f>総括表!AV74</f>
        <v>0</v>
      </c>
      <c r="P10" s="195"/>
      <c r="Q10" s="181"/>
      <c r="R10" s="181"/>
      <c r="S10" s="221"/>
      <c r="T10" s="1492"/>
      <c r="U10" s="228" t="s">
        <v>228</v>
      </c>
      <c r="V10" s="229" t="e">
        <f>IF(OR($O$19="",$O$19=0,$O$19=1),$O$13,IF($O$13-$O$19*INT($O$13/$O$19)=0,$O$13/3,IF($O$13-$O$19*INT($O$13/$O$19)=2,INT($O$13/$O$19)+2,INT($O$13/$O$19)+1)))</f>
        <v>#REF!</v>
      </c>
      <c r="W10" s="238" t="e">
        <f>IF(#REF!="行わない",IF(OR($O$5="",$O$5=0),0,IF($M$19&lt;=$O$5,0,IF($M$19-$O$5&gt;V10,V10,$M$19-$O$5))),0)</f>
        <v>#REF!</v>
      </c>
      <c r="X10" s="238">
        <f>Z12</f>
        <v>0</v>
      </c>
      <c r="Y10" s="239" t="e">
        <f>IF(OR(V10="",V10=0),0,V10-W10+X10)</f>
        <v>#REF!</v>
      </c>
      <c r="Z10" s="239">
        <v>0</v>
      </c>
      <c r="AA10" s="238">
        <f>$O$10</f>
        <v>0</v>
      </c>
      <c r="AB10" s="238" t="e">
        <f>IF(OR(V10="",V10=0),0,Y10+AA10)</f>
        <v>#REF!</v>
      </c>
    </row>
    <row r="11" spans="1:28" ht="15" customHeight="1">
      <c r="A11" s="181" t="s">
        <v>105</v>
      </c>
      <c r="B11" s="182" t="s">
        <v>118</v>
      </c>
      <c r="C11" s="344">
        <f>INT(SUMPRODUCT(($E$50:$E$135=A11)*($F$50:$F$135=B11)*($N$50:$N$135)))</f>
        <v>0</v>
      </c>
      <c r="D11" s="181">
        <f t="shared" si="0"/>
        <v>0</v>
      </c>
      <c r="E11" s="183">
        <f t="shared" si="1"/>
        <v>0</v>
      </c>
      <c r="F11" s="337">
        <f t="shared" si="2"/>
        <v>0</v>
      </c>
      <c r="G11" s="337">
        <f t="shared" si="3"/>
        <v>0</v>
      </c>
      <c r="H11" s="337">
        <v>0</v>
      </c>
      <c r="J11" s="186"/>
      <c r="K11" s="181"/>
      <c r="L11" s="181"/>
      <c r="M11" s="195"/>
      <c r="N11" s="181"/>
      <c r="O11" s="181"/>
      <c r="P11" s="249"/>
      <c r="Q11" s="181"/>
      <c r="R11" s="181"/>
      <c r="S11" s="186"/>
      <c r="T11" s="1492"/>
      <c r="U11" s="230" t="s">
        <v>229</v>
      </c>
      <c r="V11" s="240" t="e">
        <f>IF(OR($O$19="",$O$19=0,$O$19=1),0,IF($O$13="",0,IF($O$19=1,0,INT($O$13/3))))</f>
        <v>#REF!</v>
      </c>
      <c r="W11" s="241" t="e">
        <f>IF(#REF!="行わない",IF(OR($O$19="",$O$19=0,$O$19=1),0,IF($O$5="",0,IF($M$19-V10&lt;=$O$5,0,IF($O$19=1,0,IF($M$19-$O$5-W10&gt;=V11,V11,$M$19-$O$5-W10))))),0)</f>
        <v>#REF!</v>
      </c>
      <c r="X11" s="231" t="s">
        <v>230</v>
      </c>
      <c r="Y11" s="232" t="s">
        <v>231</v>
      </c>
      <c r="Z11" s="232" t="s">
        <v>232</v>
      </c>
      <c r="AA11" s="233"/>
      <c r="AB11" s="238" t="e">
        <f>IF(OR($O$19="",$O$19=0,$O$19=1),0,IF(V11=0,0,V11-W11))</f>
        <v>#REF!</v>
      </c>
    </row>
    <row r="12" spans="1:28" ht="15" customHeight="1">
      <c r="A12" s="187" t="s">
        <v>105</v>
      </c>
      <c r="B12" s="188" t="s">
        <v>119</v>
      </c>
      <c r="C12" s="187">
        <f>INT(SUMPRODUCT(($E$50:$E$135=A12)*($F$50:$F$135=B12)*($N$50:$N$135)))</f>
        <v>0</v>
      </c>
      <c r="D12" s="187">
        <f t="shared" si="0"/>
        <v>0</v>
      </c>
      <c r="E12" s="189">
        <f t="shared" si="1"/>
        <v>0</v>
      </c>
      <c r="F12" s="338">
        <f t="shared" si="2"/>
        <v>0</v>
      </c>
      <c r="G12" s="338">
        <f t="shared" si="3"/>
        <v>0</v>
      </c>
      <c r="H12" s="338">
        <v>0</v>
      </c>
      <c r="I12" s="343"/>
      <c r="J12" s="186" t="s">
        <v>139</v>
      </c>
      <c r="K12" s="181" t="s">
        <v>128</v>
      </c>
      <c r="L12" s="181"/>
      <c r="M12" s="181" t="s">
        <v>140</v>
      </c>
      <c r="N12" s="181" t="s">
        <v>141</v>
      </c>
      <c r="O12" s="181" t="s">
        <v>142</v>
      </c>
      <c r="P12" s="249"/>
      <c r="Q12" s="181"/>
      <c r="R12" s="181"/>
      <c r="S12" s="186"/>
      <c r="T12" s="1493"/>
      <c r="U12" s="228" t="s">
        <v>233</v>
      </c>
      <c r="V12" s="229" t="e">
        <f>IF(OR($O$19="",$O$19=0,$O$19=1),0,IF($O$13="",0,IF($O$19=1,0,INT($O$13/3))))</f>
        <v>#REF!</v>
      </c>
      <c r="W12" s="238" t="e">
        <f>IF(#REF!="行わない",IF(OR($O$19="",$O$19=0,$O$19=1),0,IF($O$5="",0,IF($M$19-V10-V11&lt;=$O$5,0,IF($O$19=1,0,IF($M$19-$O$5-W10-W11&gt;=V12,V12,$M$19-$O$5-W10-W11))))),0)</f>
        <v>#REF!</v>
      </c>
      <c r="X12" s="240" t="e">
        <f>IF(#REF!="行わない",IF(OR($O$5="",$O$5=0),0,IF($O$19=1,IF($O$5&gt;=$M$19,0,W10),W10+W11+W12)),0)</f>
        <v>#REF!</v>
      </c>
      <c r="Y12" s="240" t="e">
        <f>IF($M$19-$O$5-X12-Z10&gt;0,$M$19-$O$5-X12-Z10,0)</f>
        <v>#REF!</v>
      </c>
      <c r="Z12" s="241">
        <f>IF(OR($O$5="",$O$5=0),0,IF($M$19&lt;=$O$5,$O$5-$M$19,0))</f>
        <v>0</v>
      </c>
      <c r="AA12" s="234"/>
      <c r="AB12" s="238" t="e">
        <f>IF(OR($O$19="",$O$19=0,$O$19=1),0,IF(V12=0,0,V12-W12))</f>
        <v>#REF!</v>
      </c>
    </row>
    <row r="13" spans="1:28" ht="15" customHeight="1">
      <c r="A13" s="181" t="s">
        <v>106</v>
      </c>
      <c r="B13" s="182" t="s">
        <v>117</v>
      </c>
      <c r="C13" s="181">
        <f>INT(SUMPRODUCT(($E$50:$E$135=A13)*($F$50:$F$135=B13)*($N$50:$N$135)))+INT(SUMPRODUCT(($E$50:$E$135=A13)*($P$50:$P$135)))</f>
        <v>0</v>
      </c>
      <c r="D13" s="181">
        <f t="shared" si="0"/>
        <v>0</v>
      </c>
      <c r="E13" s="183">
        <f t="shared" si="1"/>
        <v>0</v>
      </c>
      <c r="F13" s="337">
        <f t="shared" si="2"/>
        <v>0</v>
      </c>
      <c r="G13" s="337">
        <f t="shared" si="3"/>
        <v>0</v>
      </c>
      <c r="H13" s="345">
        <f>INT(SUMPRODUCT(($E$50:$E$135=A13)*($F$50:$F$135=B13)*($Q$50:$Q$135))/1000)</f>
        <v>0</v>
      </c>
      <c r="I13" s="343"/>
      <c r="J13" s="186"/>
      <c r="K13" s="181" t="s">
        <v>132</v>
      </c>
      <c r="L13" s="181"/>
      <c r="M13" s="195">
        <f>M14</f>
        <v>0</v>
      </c>
      <c r="N13" s="181"/>
      <c r="O13" s="219">
        <f>O14</f>
        <v>0</v>
      </c>
      <c r="P13" s="219"/>
      <c r="Q13" s="195"/>
      <c r="R13" s="181"/>
      <c r="S13" s="221"/>
      <c r="T13" s="235" t="s">
        <v>235</v>
      </c>
      <c r="U13" s="235"/>
      <c r="V13" s="235"/>
      <c r="W13" s="235"/>
      <c r="X13" s="235"/>
      <c r="Y13" s="235"/>
      <c r="Z13" s="236"/>
      <c r="AA13" s="237"/>
      <c r="AB13" s="235"/>
    </row>
    <row r="14" spans="1:28" ht="15" customHeight="1">
      <c r="A14" s="181" t="s">
        <v>106</v>
      </c>
      <c r="B14" s="182" t="s">
        <v>118</v>
      </c>
      <c r="C14" s="344">
        <f>INT(SUMPRODUCT(($E$50:$E$135=A14)*($F$50:$F$135=B14)*($N$50:$N$135)))</f>
        <v>0</v>
      </c>
      <c r="D14" s="181">
        <f t="shared" si="0"/>
        <v>0</v>
      </c>
      <c r="E14" s="183">
        <f t="shared" si="1"/>
        <v>0</v>
      </c>
      <c r="F14" s="337">
        <f t="shared" si="2"/>
        <v>0</v>
      </c>
      <c r="G14" s="337">
        <f t="shared" si="3"/>
        <v>0</v>
      </c>
      <c r="H14" s="337">
        <v>0</v>
      </c>
      <c r="J14" s="186"/>
      <c r="K14" s="181" t="s">
        <v>133</v>
      </c>
      <c r="L14" s="181"/>
      <c r="M14" s="195">
        <f>M6</f>
        <v>0</v>
      </c>
      <c r="N14" s="181"/>
      <c r="O14" s="195">
        <f>O6</f>
        <v>0</v>
      </c>
      <c r="P14" s="195"/>
      <c r="Q14" s="181"/>
      <c r="R14" s="181"/>
      <c r="S14" s="221"/>
      <c r="T14" s="1491" t="s">
        <v>220</v>
      </c>
      <c r="U14" s="224"/>
      <c r="V14" s="225" t="s">
        <v>221</v>
      </c>
      <c r="W14" s="226" t="s">
        <v>222</v>
      </c>
      <c r="X14" s="226" t="s">
        <v>223</v>
      </c>
      <c r="Y14" s="227" t="s">
        <v>224</v>
      </c>
      <c r="Z14" s="226" t="s">
        <v>225</v>
      </c>
      <c r="AA14" s="226" t="s">
        <v>226</v>
      </c>
      <c r="AB14" s="226" t="s">
        <v>227</v>
      </c>
    </row>
    <row r="15" spans="1:28" ht="15" customHeight="1">
      <c r="A15" s="187" t="s">
        <v>106</v>
      </c>
      <c r="B15" s="188" t="s">
        <v>119</v>
      </c>
      <c r="C15" s="187">
        <f>INT(SUMPRODUCT(($E$50:$E$135=A15)*($F$50:$F$135=B15)*($N$50:$N$135)))</f>
        <v>0</v>
      </c>
      <c r="D15" s="187">
        <f t="shared" si="0"/>
        <v>0</v>
      </c>
      <c r="E15" s="189">
        <f t="shared" si="1"/>
        <v>0</v>
      </c>
      <c r="F15" s="338">
        <f t="shared" si="2"/>
        <v>0</v>
      </c>
      <c r="G15" s="338">
        <f t="shared" si="3"/>
        <v>0</v>
      </c>
      <c r="H15" s="338">
        <v>0</v>
      </c>
      <c r="J15" s="186"/>
      <c r="K15" s="181" t="s">
        <v>134</v>
      </c>
      <c r="L15" s="181" t="s">
        <v>135</v>
      </c>
      <c r="M15" s="181"/>
      <c r="N15" s="181"/>
      <c r="O15" s="181"/>
      <c r="P15" s="249"/>
      <c r="Q15" s="181"/>
      <c r="R15" s="181" t="s">
        <v>242</v>
      </c>
      <c r="S15" s="186"/>
      <c r="T15" s="1492"/>
      <c r="U15" s="228" t="s">
        <v>228</v>
      </c>
      <c r="V15" s="229" t="e">
        <f>IF(OR($O$19="",$O$19=0,$O$19=1),$O$13,IF($O$13-$O$19*INT($O$13/$O$19)=0,$O$13/3,IF($O$13-$O$19*INT($O$13/$O$19)=2,INT($O$13/$O$19)+2,INT($O$13/$O$19)+1)))</f>
        <v>#REF!</v>
      </c>
      <c r="W15" s="238">
        <v>0</v>
      </c>
      <c r="X15" s="238">
        <f>Z17</f>
        <v>0</v>
      </c>
      <c r="Y15" s="239" t="e">
        <f>IF(OR(V15="",V15=0),0,V15-W15+X15)</f>
        <v>#REF!</v>
      </c>
      <c r="Z15" s="242" t="e">
        <f>IF(#REF!="行わない",IF(OR($O$5="",$O$5=0),0,IF($M$19-$O$5&gt;$O$10,$O$10,IF($M$19-$O$5&lt;0,0,$M$19-$O$5))),0)</f>
        <v>#REF!</v>
      </c>
      <c r="AA15" s="238" t="e">
        <f>$O$10-Z15</f>
        <v>#REF!</v>
      </c>
      <c r="AB15" s="238" t="e">
        <f>IF(OR(V15="",V15=0),0,Y15+AA15)</f>
        <v>#REF!</v>
      </c>
    </row>
    <row r="16" spans="1:28" ht="15" customHeight="1">
      <c r="A16" s="181" t="s">
        <v>56</v>
      </c>
      <c r="B16" s="182" t="s">
        <v>117</v>
      </c>
      <c r="C16" s="181">
        <f>INT(SUMPRODUCT(($E$50:$E$135=A16)*($F$50:$F$135=B16)*($N$50:$N$135)))+INT(SUMPRODUCT(($E$50:$E$135=A16)*($P$50:$P$135)))</f>
        <v>0</v>
      </c>
      <c r="D16" s="181">
        <f t="shared" si="0"/>
        <v>0</v>
      </c>
      <c r="E16" s="183">
        <f t="shared" si="1"/>
        <v>0</v>
      </c>
      <c r="F16" s="337">
        <f t="shared" si="2"/>
        <v>0</v>
      </c>
      <c r="G16" s="337">
        <f t="shared" si="3"/>
        <v>0</v>
      </c>
      <c r="H16" s="345">
        <f>INT(SUMPRODUCT(($E$50:$E$135=A16)*($F$50:$F$135=B16)*($Q$50:$Q$135))/1000)</f>
        <v>0</v>
      </c>
      <c r="I16" s="343"/>
      <c r="J16" s="186"/>
      <c r="K16" s="181"/>
      <c r="L16" s="181" t="s">
        <v>136</v>
      </c>
      <c r="M16" s="181"/>
      <c r="N16" s="181"/>
      <c r="O16" s="181"/>
      <c r="P16" s="249"/>
      <c r="Q16" s="181"/>
      <c r="R16" s="181" t="e">
        <f>IF(#REF!="",4,#REF!)</f>
        <v>#REF!</v>
      </c>
      <c r="S16" s="186"/>
      <c r="T16" s="1492"/>
      <c r="U16" s="230" t="s">
        <v>229</v>
      </c>
      <c r="V16" s="240" t="e">
        <f>IF(OR($O$19="",$O$19=0,$O$19=1),0,IF($O$13="",0,IF($O$19=1,0,INT($O$13/3))))</f>
        <v>#REF!</v>
      </c>
      <c r="W16" s="241">
        <v>0</v>
      </c>
      <c r="X16" s="231" t="s">
        <v>230</v>
      </c>
      <c r="Y16" s="232" t="s">
        <v>231</v>
      </c>
      <c r="Z16" s="232" t="s">
        <v>232</v>
      </c>
      <c r="AA16" s="233"/>
      <c r="AB16" s="238" t="e">
        <f>IF(OR($O$19="",$O$19=0,$O$19=1),0,IF(V16=0,0,V16-W16))</f>
        <v>#REF!</v>
      </c>
    </row>
    <row r="17" spans="1:28" ht="15" customHeight="1">
      <c r="A17" s="181" t="s">
        <v>56</v>
      </c>
      <c r="B17" s="182" t="s">
        <v>118</v>
      </c>
      <c r="C17" s="344">
        <f>INT(SUMPRODUCT(($E$50:$E$135=A17)*($F$50:$F$135=B17)*($N$50:$N$135)))</f>
        <v>0</v>
      </c>
      <c r="D17" s="181">
        <f t="shared" si="0"/>
        <v>0</v>
      </c>
      <c r="E17" s="183">
        <f t="shared" si="1"/>
        <v>0</v>
      </c>
      <c r="F17" s="337">
        <f t="shared" si="2"/>
        <v>0</v>
      </c>
      <c r="G17" s="337">
        <f t="shared" si="3"/>
        <v>0</v>
      </c>
      <c r="H17" s="337">
        <v>0</v>
      </c>
      <c r="J17" s="186"/>
      <c r="K17" s="181"/>
      <c r="L17" s="181" t="s">
        <v>137</v>
      </c>
      <c r="M17" s="181"/>
      <c r="N17" s="181"/>
      <c r="O17" s="181"/>
      <c r="P17" s="249"/>
      <c r="Q17" s="181"/>
      <c r="R17" s="181" t="s">
        <v>243</v>
      </c>
      <c r="S17" s="186"/>
      <c r="T17" s="1493"/>
      <c r="U17" s="228" t="s">
        <v>233</v>
      </c>
      <c r="V17" s="229" t="e">
        <f>IF(OR($O$19="",$O$19=0,$O$19=1),0,IF($O$13="",0,IF($O$19=1,0,INT($O$13/3))))</f>
        <v>#REF!</v>
      </c>
      <c r="W17" s="238">
        <v>0</v>
      </c>
      <c r="X17" s="240" t="e">
        <f>Z15</f>
        <v>#REF!</v>
      </c>
      <c r="Y17" s="240" t="e">
        <f>IF($M$19-$O$5-X17&gt;0,$M$19-$O$5-X17,0)</f>
        <v>#REF!</v>
      </c>
      <c r="Z17" s="241">
        <f>IF(OR($O$5="",$O$5=0),0,IF($M$19&lt;=$O$5,$O$5-$M$19,0))</f>
        <v>0</v>
      </c>
      <c r="AA17" s="234"/>
      <c r="AB17" s="238" t="e">
        <f>IF(OR($O$19="",$O$19=0,$O$19=1),0,IF(V17=0,0,V17-W17))</f>
        <v>#REF!</v>
      </c>
    </row>
    <row r="18" spans="1:28" ht="15" customHeight="1">
      <c r="A18" s="187" t="s">
        <v>56</v>
      </c>
      <c r="B18" s="188" t="s">
        <v>119</v>
      </c>
      <c r="C18" s="187">
        <f>INT(SUMPRODUCT(($E$50:$E$135=A18)*($F$50:$F$135=B18)*($N$50:$N$135)))</f>
        <v>0</v>
      </c>
      <c r="D18" s="187">
        <f t="shared" si="0"/>
        <v>0</v>
      </c>
      <c r="E18" s="189">
        <f t="shared" si="1"/>
        <v>0</v>
      </c>
      <c r="F18" s="338">
        <f t="shared" si="2"/>
        <v>0</v>
      </c>
      <c r="G18" s="338">
        <f t="shared" si="3"/>
        <v>0</v>
      </c>
      <c r="H18" s="338">
        <v>0</v>
      </c>
      <c r="J18" s="186"/>
      <c r="K18" s="181"/>
      <c r="L18" s="181"/>
      <c r="M18" s="181"/>
      <c r="N18" s="181"/>
      <c r="O18" s="181"/>
      <c r="P18" s="249"/>
      <c r="Q18" s="181"/>
      <c r="R18" s="181" t="e">
        <f>IF(AND(R20="還付なし",R16&lt;&gt;""),"表示","非表示")</f>
        <v>#REF!</v>
      </c>
      <c r="S18" s="186"/>
      <c r="T18" s="235" t="s">
        <v>236</v>
      </c>
      <c r="U18" s="235"/>
      <c r="V18" s="235"/>
      <c r="W18" s="235"/>
      <c r="X18" s="235"/>
      <c r="Y18" s="235"/>
      <c r="Z18" s="235"/>
      <c r="AA18" s="237"/>
      <c r="AB18" s="235"/>
    </row>
    <row r="19" spans="1:28" ht="15" customHeight="1">
      <c r="A19" s="181" t="s">
        <v>107</v>
      </c>
      <c r="B19" s="182" t="s">
        <v>117</v>
      </c>
      <c r="C19" s="181">
        <f>INT(SUMPRODUCT(($E$50:$E$135=A19)*($F$50:$F$135=B19)*($N$50:$N$135)))+INT(SUMPRODUCT(($E$50:$E$135=A19)*($P$50:$P$135)))</f>
        <v>0</v>
      </c>
      <c r="D19" s="181">
        <f t="shared" si="0"/>
        <v>0</v>
      </c>
      <c r="E19" s="183">
        <f t="shared" si="1"/>
        <v>0</v>
      </c>
      <c r="F19" s="337">
        <f t="shared" si="2"/>
        <v>0</v>
      </c>
      <c r="G19" s="337">
        <f t="shared" si="3"/>
        <v>0</v>
      </c>
      <c r="H19" s="345">
        <f>INT(SUMPRODUCT(($E$50:$E$135=A19)*($F$50:$F$135=B19)*($Q$50:$Q$135))/1000)</f>
        <v>0</v>
      </c>
      <c r="J19" s="186" t="s">
        <v>143</v>
      </c>
      <c r="K19" s="181"/>
      <c r="L19" s="181"/>
      <c r="M19" s="196" t="e">
        <f>#REF!</f>
        <v>#REF!</v>
      </c>
      <c r="N19" s="181" t="s">
        <v>144</v>
      </c>
      <c r="O19" s="181" t="e">
        <f>#REF!</f>
        <v>#REF!</v>
      </c>
      <c r="P19" s="249"/>
      <c r="Q19" s="181"/>
      <c r="R19" s="181" t="s">
        <v>145</v>
      </c>
      <c r="S19" s="186"/>
      <c r="T19" s="1491" t="s">
        <v>220</v>
      </c>
      <c r="U19" s="224"/>
      <c r="V19" s="225" t="s">
        <v>221</v>
      </c>
      <c r="W19" s="226" t="s">
        <v>222</v>
      </c>
      <c r="X19" s="226" t="s">
        <v>223</v>
      </c>
      <c r="Y19" s="227" t="s">
        <v>224</v>
      </c>
      <c r="Z19" s="226" t="s">
        <v>225</v>
      </c>
      <c r="AA19" s="226" t="s">
        <v>226</v>
      </c>
      <c r="AB19" s="226" t="s">
        <v>227</v>
      </c>
    </row>
    <row r="20" spans="1:28" ht="15" customHeight="1">
      <c r="A20" s="181" t="s">
        <v>107</v>
      </c>
      <c r="B20" s="182" t="s">
        <v>118</v>
      </c>
      <c r="C20" s="344">
        <f>INT(SUMPRODUCT(($E$50:$E$135=A20)*($F$50:$F$135=B20)*($N$50:$N$135)))</f>
        <v>0</v>
      </c>
      <c r="D20" s="181">
        <f t="shared" si="0"/>
        <v>0</v>
      </c>
      <c r="E20" s="183">
        <f t="shared" si="1"/>
        <v>0</v>
      </c>
      <c r="F20" s="337">
        <f t="shared" si="2"/>
        <v>0</v>
      </c>
      <c r="G20" s="337">
        <f t="shared" si="3"/>
        <v>0</v>
      </c>
      <c r="H20" s="337">
        <v>0</v>
      </c>
      <c r="I20" s="343"/>
      <c r="J20" s="186"/>
      <c r="K20" s="181"/>
      <c r="L20" s="181"/>
      <c r="M20" s="181"/>
      <c r="N20" s="181"/>
      <c r="O20" s="181"/>
      <c r="P20" s="249"/>
      <c r="Q20" s="181"/>
      <c r="R20" s="181" t="e">
        <f>IF(AND(#REF!="行わない",O5*2&lt;=M19),"還付なし","還付あり")</f>
        <v>#REF!</v>
      </c>
      <c r="S20" s="186"/>
      <c r="T20" s="1492"/>
      <c r="U20" s="228" t="s">
        <v>228</v>
      </c>
      <c r="V20" s="229" t="e">
        <f>IF(OR($O$19="",$O$19=0,$O$19=1),$O$13,IF($O$13-$O$19*INT($O$13/$O$19)=0,$O$13/3,IF($O$13-$O$19*INT($O$13/$O$19)=2,INT($O$13/$O$19)+2,INT($O$13/$O$19)+1)))</f>
        <v>#REF!</v>
      </c>
      <c r="W20" s="238" t="e">
        <f>IF(#REF!="行わない",IF(OR($O$5="",$O$5=0),0,IF($M$19&lt;=$O$5,0,IF($M$19-$O$5&gt;V20,V20,$M$19-$O$5))),0)</f>
        <v>#REF!</v>
      </c>
      <c r="X20" s="238">
        <f>Z22</f>
        <v>0</v>
      </c>
      <c r="Y20" s="239" t="e">
        <f>IF(OR(V20="",V20=0),0,IF(V20&lt;W20,V20,V20-W20+X20))</f>
        <v>#REF!</v>
      </c>
      <c r="Z20" s="242" t="e">
        <f>IF(#REF!="行わない",IF(OR($O$5="",$O$5=0),0,IF($M$19-$O$5&gt;W20,IF($M$19-$O$5-W20&gt;$O$10,$O$10,$M$19-$O$5-W20),0)),0)</f>
        <v>#REF!</v>
      </c>
      <c r="AA20" s="238" t="e">
        <f>$O$10-Z20</f>
        <v>#REF!</v>
      </c>
      <c r="AB20" s="238" t="e">
        <f>IF(OR(V20="",V20=0),0,Y20+AA20)</f>
        <v>#REF!</v>
      </c>
    </row>
    <row r="21" spans="1:28" ht="15" customHeight="1">
      <c r="A21" s="187" t="s">
        <v>107</v>
      </c>
      <c r="B21" s="188" t="s">
        <v>119</v>
      </c>
      <c r="C21" s="187">
        <f>INT(SUMPRODUCT(($E$50:$E$135=A21)*($F$50:$F$135=B21)*($N$50:$N$135)))</f>
        <v>0</v>
      </c>
      <c r="D21" s="187">
        <f t="shared" si="0"/>
        <v>0</v>
      </c>
      <c r="E21" s="189">
        <f t="shared" si="1"/>
        <v>0</v>
      </c>
      <c r="F21" s="338">
        <f t="shared" si="2"/>
        <v>0</v>
      </c>
      <c r="G21" s="338">
        <f t="shared" si="3"/>
        <v>0</v>
      </c>
      <c r="H21" s="338">
        <v>0</v>
      </c>
      <c r="J21" s="186" t="s">
        <v>146</v>
      </c>
      <c r="K21" s="181"/>
      <c r="L21" s="181" t="s">
        <v>147</v>
      </c>
      <c r="M21" s="181" t="s">
        <v>148</v>
      </c>
      <c r="N21" s="181" t="s">
        <v>149</v>
      </c>
      <c r="O21" s="181"/>
      <c r="P21" s="249"/>
      <c r="Q21" s="181" t="s">
        <v>150</v>
      </c>
      <c r="R21" s="181" t="s">
        <v>151</v>
      </c>
      <c r="S21" s="186"/>
      <c r="T21" s="1492"/>
      <c r="U21" s="230" t="s">
        <v>229</v>
      </c>
      <c r="V21" s="240" t="e">
        <f>IF(OR($O$19="",$O$19=0,$O$19=1),0,IF($O$13="",0,IF($O$19=1,0,INT($O$13/3))))</f>
        <v>#REF!</v>
      </c>
      <c r="W21" s="241" t="e">
        <f>IF(#REF!="行わない",IF(OR($O$19="",$O$19=0,$O$19=1),0,IF($O$5="",0,IF($M$19-$O$5-W20-Z20&lt;0,0,IF(V21&lt;$M$19-$O$5-W20-Z20,V21,$M$19-$O$5-W20-Z20)))),0)</f>
        <v>#REF!</v>
      </c>
      <c r="X21" s="231" t="s">
        <v>230</v>
      </c>
      <c r="Y21" s="232" t="s">
        <v>231</v>
      </c>
      <c r="Z21" s="232" t="s">
        <v>232</v>
      </c>
      <c r="AA21" s="233"/>
      <c r="AB21" s="238" t="e">
        <f>IF(OR($O$19="",$O$19=0,$O$19=1),0,IF(V21=0,0,V21-W21))</f>
        <v>#REF!</v>
      </c>
    </row>
    <row r="22" spans="1:28" ht="15" customHeight="1">
      <c r="A22" s="181" t="s">
        <v>108</v>
      </c>
      <c r="B22" s="182" t="s">
        <v>117</v>
      </c>
      <c r="C22" s="181">
        <f>INT(SUMPRODUCT(($E$50:$E$135=A22)*($F$50:$F$135=B22)*($N$50:$N$135)))+INT(SUMPRODUCT(($E$50:$E$135=A22)*($P$50:$P$135)))</f>
        <v>0</v>
      </c>
      <c r="D22" s="181">
        <f t="shared" si="0"/>
        <v>0</v>
      </c>
      <c r="E22" s="183">
        <f t="shared" si="1"/>
        <v>0</v>
      </c>
      <c r="F22" s="337">
        <f t="shared" si="2"/>
        <v>0</v>
      </c>
      <c r="G22" s="337">
        <f t="shared" si="3"/>
        <v>0</v>
      </c>
      <c r="H22" s="345">
        <f>INT(SUMPRODUCT(($E$50:$E$135=A22)*($F$50:$F$135=B22)*($Q$50:$Q$135))/1000)</f>
        <v>0</v>
      </c>
      <c r="I22" s="343"/>
      <c r="J22" s="186"/>
      <c r="K22" s="181"/>
      <c r="L22" s="244" t="e">
        <f>X7</f>
        <v>#REF!</v>
      </c>
      <c r="M22" s="245" t="e">
        <f>Y7</f>
        <v>#REF!</v>
      </c>
      <c r="N22" s="245" t="e">
        <f>Z7</f>
        <v>#REF!</v>
      </c>
      <c r="O22" s="181"/>
      <c r="P22" s="249"/>
      <c r="Q22" s="181" t="str">
        <f>IF(OR(M6=M9,AND(M6&gt;0,M9&gt;0)),"一元",IF(M9=0,"二元（労災）","二元（雇用）"))</f>
        <v>一元</v>
      </c>
      <c r="R22" s="181" t="str">
        <f>IF(O13&gt;=200000,"可能","不可能")</f>
        <v>不可能</v>
      </c>
      <c r="S22" s="186"/>
      <c r="T22" s="1493"/>
      <c r="U22" s="228" t="s">
        <v>233</v>
      </c>
      <c r="V22" s="229" t="e">
        <f>IF(OR($O$19="",$O$19=0,$O$19=1),0,IF($O$13="",0,IF($O$19=1,0,INT($O$13/3))))</f>
        <v>#REF!</v>
      </c>
      <c r="W22" s="238" t="e">
        <f>IF(#REF!="行わない",IF(OR($O$19="",$O$19=0,$O$19=1),0,IF($O$5="",0,IF($M$19-$O$5-W20-Z20-W21&lt;0,0,IF(V21&lt;$M$19-$O$5-W20-Z20-W21,V21,$M$19-$O$5-W20-Z20-W21)))),0)</f>
        <v>#REF!</v>
      </c>
      <c r="X22" s="240" t="e">
        <f>IF(#REF!="行わない",IF(OR($O$5="",$O$5=0),0,IF($O$19=1,IF($O$5&gt;=$M$19,0,W20+Z20),W20+W21+W22+Z20)),0)</f>
        <v>#REF!</v>
      </c>
      <c r="Y22" s="240" t="e">
        <f>IF($M$19-$O$5-X22&gt;0,$M$19-$O$5-X22,0)</f>
        <v>#REF!</v>
      </c>
      <c r="Z22" s="241">
        <f>IF(OR($O$5="",$O$5=0),0,IF($M$19&lt;=$O$5,$O$5-$M$19,0))</f>
        <v>0</v>
      </c>
      <c r="AA22" s="234"/>
      <c r="AB22" s="238" t="e">
        <f>IF(OR($O$19="",$O$19=0,$O$19=1),0,IF(V22=0,0,V22-W22))</f>
        <v>#REF!</v>
      </c>
    </row>
    <row r="23" spans="1:28" ht="15" customHeight="1">
      <c r="A23" s="181" t="s">
        <v>108</v>
      </c>
      <c r="B23" s="182" t="s">
        <v>118</v>
      </c>
      <c r="C23" s="344">
        <f>INT(SUMPRODUCT(($E$50:$E$135=A23)*($F$50:$F$135=B23)*($N$50:$N$135)))</f>
        <v>0</v>
      </c>
      <c r="D23" s="181">
        <f t="shared" si="0"/>
        <v>0</v>
      </c>
      <c r="E23" s="183">
        <f t="shared" si="1"/>
        <v>0</v>
      </c>
      <c r="F23" s="337">
        <f t="shared" si="2"/>
        <v>0</v>
      </c>
      <c r="G23" s="337">
        <f t="shared" si="3"/>
        <v>0</v>
      </c>
      <c r="H23" s="337">
        <v>0</v>
      </c>
      <c r="I23" s="343"/>
      <c r="J23" s="186"/>
      <c r="K23" s="181"/>
      <c r="L23" s="216"/>
      <c r="M23" s="181"/>
      <c r="N23" s="181"/>
      <c r="O23" s="181"/>
      <c r="P23" s="249"/>
      <c r="Q23" s="181"/>
      <c r="R23" s="181"/>
      <c r="S23" s="186"/>
      <c r="T23" s="235" t="s">
        <v>237</v>
      </c>
      <c r="U23" s="235"/>
      <c r="V23" s="235"/>
      <c r="W23" s="236"/>
      <c r="X23" s="236"/>
      <c r="Y23" s="236"/>
      <c r="Z23" s="236"/>
      <c r="AA23" s="243"/>
      <c r="AB23" s="235"/>
    </row>
    <row r="24" spans="1:28" ht="15" customHeight="1">
      <c r="A24" s="187" t="s">
        <v>108</v>
      </c>
      <c r="B24" s="188" t="s">
        <v>119</v>
      </c>
      <c r="C24" s="187">
        <f>INT(SUMPRODUCT(($E$50:$E$135=A24)*($F$50:$F$135=B24)*($N$50:$N$135)))</f>
        <v>0</v>
      </c>
      <c r="D24" s="187">
        <f t="shared" si="0"/>
        <v>0</v>
      </c>
      <c r="E24" s="189">
        <f t="shared" si="1"/>
        <v>0</v>
      </c>
      <c r="F24" s="338">
        <f t="shared" si="2"/>
        <v>0</v>
      </c>
      <c r="G24" s="338">
        <f t="shared" si="3"/>
        <v>0</v>
      </c>
      <c r="H24" s="338">
        <v>0</v>
      </c>
      <c r="I24" s="343"/>
      <c r="J24" s="186" t="s">
        <v>152</v>
      </c>
      <c r="K24" s="181"/>
      <c r="L24" s="216" t="s">
        <v>153</v>
      </c>
      <c r="M24" s="181" t="s">
        <v>147</v>
      </c>
      <c r="N24" s="181" t="s">
        <v>149</v>
      </c>
      <c r="O24" s="181" t="s">
        <v>154</v>
      </c>
      <c r="P24" s="249" t="s">
        <v>245</v>
      </c>
      <c r="Q24" s="181" t="s">
        <v>138</v>
      </c>
      <c r="R24" s="181" t="s">
        <v>155</v>
      </c>
      <c r="S24" s="186"/>
      <c r="T24" s="235"/>
      <c r="U24" s="235" t="s">
        <v>238</v>
      </c>
      <c r="V24" s="235"/>
      <c r="W24" s="235"/>
      <c r="X24" s="235"/>
      <c r="Y24" s="235"/>
      <c r="Z24" s="236"/>
      <c r="AA24" s="237"/>
      <c r="AB24" s="235"/>
    </row>
    <row r="25" spans="1:28" ht="15" customHeight="1">
      <c r="A25" s="181" t="s">
        <v>109</v>
      </c>
      <c r="B25" s="182" t="s">
        <v>117</v>
      </c>
      <c r="C25" s="181">
        <f>INT(SUMPRODUCT(($E$50:$E$135=A25)*($F$50:$F$135=B25)*($N$50:$N$135)))+INT(SUMPRODUCT(($E$50:$E$135=A25)*($P$50:$P$135)))</f>
        <v>0</v>
      </c>
      <c r="D25" s="181">
        <f t="shared" si="0"/>
        <v>0</v>
      </c>
      <c r="E25" s="183">
        <f t="shared" si="1"/>
        <v>0</v>
      </c>
      <c r="F25" s="337">
        <f t="shared" si="2"/>
        <v>0</v>
      </c>
      <c r="G25" s="337">
        <f t="shared" si="3"/>
        <v>0</v>
      </c>
      <c r="H25" s="345">
        <f>INT(SUMPRODUCT(($E$50:$E$135=A25)*($F$50:$F$135=B25)*($Q$50:$Q$135))/1000)</f>
        <v>0</v>
      </c>
      <c r="I25" s="343"/>
      <c r="J25" s="186"/>
      <c r="K25" s="181" t="s">
        <v>156</v>
      </c>
      <c r="L25" s="244" t="e">
        <f t="shared" ref="L25:R25" si="4">V5</f>
        <v>#REF!</v>
      </c>
      <c r="M25" s="244" t="e">
        <f t="shared" si="4"/>
        <v>#REF!</v>
      </c>
      <c r="N25" s="245" t="e">
        <f t="shared" si="4"/>
        <v>#REF!</v>
      </c>
      <c r="O25" s="245" t="e">
        <f t="shared" si="4"/>
        <v>#REF!</v>
      </c>
      <c r="P25" s="245" t="e">
        <f t="shared" si="4"/>
        <v>#REF!</v>
      </c>
      <c r="Q25" s="195" t="e">
        <f t="shared" si="4"/>
        <v>#REF!</v>
      </c>
      <c r="R25" s="245" t="e">
        <f t="shared" si="4"/>
        <v>#REF!</v>
      </c>
      <c r="S25" s="186"/>
      <c r="T25" s="235"/>
      <c r="U25" s="235" t="s">
        <v>239</v>
      </c>
      <c r="V25" s="235"/>
      <c r="W25" s="236"/>
      <c r="X25" s="235"/>
      <c r="Y25" s="235"/>
      <c r="Z25" s="236"/>
      <c r="AA25" s="235"/>
      <c r="AB25" s="235"/>
    </row>
    <row r="26" spans="1:28" ht="15" customHeight="1">
      <c r="A26" s="181" t="s">
        <v>109</v>
      </c>
      <c r="B26" s="182" t="s">
        <v>118</v>
      </c>
      <c r="C26" s="344">
        <f>INT(SUMPRODUCT(($E$50:$E$135=A26)*($F$50:$F$135=B26)*($N$50:$N$135)))</f>
        <v>0</v>
      </c>
      <c r="D26" s="181">
        <f t="shared" si="0"/>
        <v>0</v>
      </c>
      <c r="E26" s="183">
        <f t="shared" si="1"/>
        <v>0</v>
      </c>
      <c r="F26" s="337">
        <f t="shared" si="2"/>
        <v>0</v>
      </c>
      <c r="G26" s="337">
        <f t="shared" si="3"/>
        <v>0</v>
      </c>
      <c r="H26" s="337">
        <v>0</v>
      </c>
      <c r="I26" s="343"/>
      <c r="J26" s="186"/>
      <c r="K26" s="181" t="s">
        <v>157</v>
      </c>
      <c r="L26" s="244" t="e">
        <f>V6</f>
        <v>#REF!</v>
      </c>
      <c r="M26" s="244" t="e">
        <f>W6</f>
        <v>#REF!</v>
      </c>
      <c r="N26" s="181"/>
      <c r="O26" s="181"/>
      <c r="P26" s="249"/>
      <c r="Q26" s="181"/>
      <c r="R26" s="245" t="e">
        <f>AB6</f>
        <v>#REF!</v>
      </c>
      <c r="S26" s="186"/>
      <c r="T26" s="235"/>
      <c r="U26" s="235" t="s">
        <v>240</v>
      </c>
      <c r="V26" s="235"/>
      <c r="W26" s="235"/>
      <c r="X26" s="235"/>
      <c r="Y26" s="235"/>
      <c r="Z26" s="236"/>
      <c r="AA26" s="235"/>
      <c r="AB26" s="235"/>
    </row>
    <row r="27" spans="1:28" ht="15" customHeight="1">
      <c r="A27" s="187" t="s">
        <v>109</v>
      </c>
      <c r="B27" s="188" t="s">
        <v>119</v>
      </c>
      <c r="C27" s="187">
        <f>INT(SUMPRODUCT(($E$50:$E$135=A27)*($F$50:$F$135=B27)*($N$50:$N$135)))</f>
        <v>0</v>
      </c>
      <c r="D27" s="187">
        <f t="shared" si="0"/>
        <v>0</v>
      </c>
      <c r="E27" s="189">
        <f t="shared" si="1"/>
        <v>0</v>
      </c>
      <c r="F27" s="338">
        <f t="shared" si="2"/>
        <v>0</v>
      </c>
      <c r="G27" s="338">
        <f t="shared" si="3"/>
        <v>0</v>
      </c>
      <c r="H27" s="338">
        <v>0</v>
      </c>
      <c r="I27" s="343"/>
      <c r="J27" s="190"/>
      <c r="K27" s="187" t="s">
        <v>158</v>
      </c>
      <c r="L27" s="250" t="e">
        <f>V7</f>
        <v>#REF!</v>
      </c>
      <c r="M27" s="250" t="e">
        <f>W7</f>
        <v>#REF!</v>
      </c>
      <c r="N27" s="187"/>
      <c r="O27" s="187"/>
      <c r="P27" s="248"/>
      <c r="Q27" s="187"/>
      <c r="R27" s="251" t="e">
        <f>AB7</f>
        <v>#REF!</v>
      </c>
      <c r="S27" s="186"/>
      <c r="T27" s="235"/>
      <c r="U27" s="235" t="s">
        <v>241</v>
      </c>
      <c r="V27" s="235"/>
      <c r="W27" s="235"/>
      <c r="X27" s="235"/>
      <c r="Y27" s="235"/>
      <c r="Z27" s="236"/>
      <c r="AA27" s="237"/>
      <c r="AB27" s="235"/>
    </row>
    <row r="28" spans="1:28" ht="15" customHeight="1">
      <c r="A28" s="181" t="s">
        <v>110</v>
      </c>
      <c r="B28" s="182" t="s">
        <v>117</v>
      </c>
      <c r="C28" s="181">
        <f>INT(SUMPRODUCT(($E$50:$E$135=A28)*($F$50:$F$135=B28)*($N$50:$N$135)))+INT(SUMPRODUCT(($E$50:$E$135=A28)*($P$50:$P$135)))</f>
        <v>0</v>
      </c>
      <c r="D28" s="181">
        <f t="shared" si="0"/>
        <v>0</v>
      </c>
      <c r="E28" s="183">
        <f t="shared" si="1"/>
        <v>0</v>
      </c>
      <c r="F28" s="337">
        <f t="shared" si="2"/>
        <v>0</v>
      </c>
      <c r="G28" s="337">
        <f t="shared" si="3"/>
        <v>0</v>
      </c>
      <c r="H28" s="345">
        <f>INT(SUMPRODUCT(($E$50:$E$135=A28)*($F$50:$F$135=B28)*($Q$50:$Q$135))/1000)</f>
        <v>0</v>
      </c>
      <c r="I28" s="181"/>
      <c r="J28" s="181"/>
      <c r="K28" s="181"/>
      <c r="L28" s="181"/>
      <c r="M28" s="181"/>
      <c r="N28" s="181"/>
      <c r="O28" s="181"/>
      <c r="P28" s="249"/>
      <c r="Q28" s="220"/>
      <c r="T28" s="1491" t="s">
        <v>220</v>
      </c>
      <c r="U28" s="224"/>
      <c r="V28" s="225" t="s">
        <v>221</v>
      </c>
      <c r="W28" s="226" t="s">
        <v>222</v>
      </c>
      <c r="X28" s="226" t="s">
        <v>223</v>
      </c>
      <c r="Y28" s="227" t="s">
        <v>224</v>
      </c>
      <c r="Z28" s="226" t="s">
        <v>225</v>
      </c>
      <c r="AA28" s="226" t="s">
        <v>226</v>
      </c>
      <c r="AB28" s="226" t="s">
        <v>227</v>
      </c>
    </row>
    <row r="29" spans="1:28" ht="15" customHeight="1">
      <c r="A29" s="181" t="s">
        <v>110</v>
      </c>
      <c r="B29" s="182" t="s">
        <v>118</v>
      </c>
      <c r="C29" s="344">
        <f>INT(SUMPRODUCT(($E$50:$E$135=A29)*($F$50:$F$135=B29)*($N$50:$N$135)))</f>
        <v>0</v>
      </c>
      <c r="D29" s="181">
        <f t="shared" si="0"/>
        <v>0</v>
      </c>
      <c r="E29" s="183">
        <f t="shared" si="1"/>
        <v>0</v>
      </c>
      <c r="F29" s="337">
        <f t="shared" si="2"/>
        <v>0</v>
      </c>
      <c r="G29" s="337">
        <f t="shared" si="3"/>
        <v>0</v>
      </c>
      <c r="H29" s="337">
        <v>0</v>
      </c>
      <c r="I29" s="344"/>
      <c r="J29" s="181"/>
      <c r="K29" s="181"/>
      <c r="L29" s="181"/>
      <c r="M29" s="181"/>
      <c r="N29" s="181"/>
      <c r="T29" s="1492"/>
      <c r="U29" s="228" t="s">
        <v>228</v>
      </c>
      <c r="V29" s="229" t="e">
        <f>IF(OR($O$19="",$O$19=0,$O$19=1),$O$13,IF($O$13-$O$19*INT($O$13/$O$19)=0,$O$13/3,IF($O$13-$O$19*INT($O$13/$O$19)=2,INT($O$13/$O$19)+2,INT($O$13/$O$19)+1)))</f>
        <v>#REF!</v>
      </c>
      <c r="W29" s="238" t="e">
        <f>IF(#REF!="行わない",IF(OR($O$5="",$O$5=0),0,IF($M$19&lt;=$O$5,0,IF($M$19-$O$5&gt;=V29,V29,$M$19-$O$5))),0)</f>
        <v>#REF!</v>
      </c>
      <c r="X29" s="238">
        <f>Z31</f>
        <v>0</v>
      </c>
      <c r="Y29" s="239" t="e">
        <f>IF(OR(V29="",V29=0),0,V29-W29+X29)</f>
        <v>#REF!</v>
      </c>
      <c r="Z29" s="239">
        <v>0</v>
      </c>
      <c r="AA29" s="238">
        <f>$O$10</f>
        <v>0</v>
      </c>
      <c r="AB29" s="238" t="e">
        <f>IF(OR(V29="",V29=0),0,Y29+AA29)</f>
        <v>#REF!</v>
      </c>
    </row>
    <row r="30" spans="1:28" ht="15" customHeight="1">
      <c r="A30" s="187" t="s">
        <v>110</v>
      </c>
      <c r="B30" s="188" t="s">
        <v>119</v>
      </c>
      <c r="C30" s="187">
        <f>INT(SUMPRODUCT(($E$50:$E$135=A30)*($F$50:$F$135=B30)*($N$50:$N$135)))</f>
        <v>0</v>
      </c>
      <c r="D30" s="187">
        <f t="shared" si="0"/>
        <v>0</v>
      </c>
      <c r="E30" s="189">
        <f t="shared" si="1"/>
        <v>0</v>
      </c>
      <c r="F30" s="338">
        <f t="shared" si="2"/>
        <v>0</v>
      </c>
      <c r="G30" s="338">
        <f t="shared" si="3"/>
        <v>0</v>
      </c>
      <c r="H30" s="338">
        <v>0</v>
      </c>
      <c r="I30" s="344"/>
      <c r="J30" s="181"/>
      <c r="T30" s="1492"/>
      <c r="U30" s="230" t="s">
        <v>229</v>
      </c>
      <c r="V30" s="240" t="e">
        <f>IF(OR($O$19="",$O$19=0,$O$19=1),0,IF($O$13="",0,IF($O$19=1,0,INT($O$13/3))))</f>
        <v>#REF!</v>
      </c>
      <c r="W30" s="241" t="e">
        <f>IF(#REF!="行わない",IF(OR($O$19="",$O$19=0,$O$19=1),0,IF($O$5="",0,IF($M$19-V29&lt;=$O$5,0,IF($O$19=1,0,IF($M$19-$O$5-W29&gt;=V30,V30,$M$19-$O$5-W29))))),0)</f>
        <v>#REF!</v>
      </c>
      <c r="X30" s="231" t="s">
        <v>230</v>
      </c>
      <c r="Y30" s="232" t="s">
        <v>231</v>
      </c>
      <c r="Z30" s="232" t="s">
        <v>232</v>
      </c>
      <c r="AA30" s="233"/>
      <c r="AB30" s="238" t="e">
        <f>IF(OR($O$19="",$O$19=0,$O$19=1),0,IF(V30=0,0,V30-W30))</f>
        <v>#REF!</v>
      </c>
    </row>
    <row r="31" spans="1:28" ht="15" customHeight="1">
      <c r="A31" s="181"/>
      <c r="B31" s="182"/>
      <c r="C31" s="181"/>
      <c r="D31" s="181"/>
      <c r="E31" s="181"/>
      <c r="G31" s="181"/>
      <c r="H31" s="181"/>
      <c r="I31" s="181"/>
      <c r="J31" s="181"/>
      <c r="T31" s="1493"/>
      <c r="U31" s="228" t="s">
        <v>233</v>
      </c>
      <c r="V31" s="229" t="e">
        <f>IF(OR($O$19="",$O$19=0,$O$19=1),0,IF($O$13="",0,IF($O$19=1,0,INT($O$13/3))))</f>
        <v>#REF!</v>
      </c>
      <c r="W31" s="238" t="e">
        <f>IF(#REF!="行わない",IF(OR($O$19="",$O$19=0,$O$19=1),0,IF($O$5="",0,IF($M$19-V29-V30&lt;=$O$5,0,IF($O$19=1,0,IF($M$19-$O$5-W29-W30&gt;=V31,V31,$M$19-$O$5-W29-W30))))),0)</f>
        <v>#REF!</v>
      </c>
      <c r="X31" s="240" t="e">
        <f>IF(#REF!="行わない",IF(OR($O$5="",$O$5=0),0,IF($O$19=1,IF($O$5&gt;=$M$19,0,W29),W29+W30+W31)),0)</f>
        <v>#REF!</v>
      </c>
      <c r="Y31" s="240" t="e">
        <f>IF($M$19-$O$5-X31-Z29&gt;0,$M$19-$O$5-X31-Z29,0)</f>
        <v>#REF!</v>
      </c>
      <c r="Z31" s="241">
        <f>IF(OR($O$5="",$O$5=0),0,IF($M$19&lt;=$O$5,$O$5-$M$19,0))</f>
        <v>0</v>
      </c>
      <c r="AA31" s="234"/>
      <c r="AB31" s="238" t="e">
        <f>IF(OR($O$19="",$O$19=0,$O$19=1),0,IF(V31=0,0,V31-W31))</f>
        <v>#REF!</v>
      </c>
    </row>
    <row r="32" spans="1:28" ht="15" customHeight="1">
      <c r="A32" s="181"/>
      <c r="B32" s="182"/>
      <c r="C32" s="181"/>
      <c r="D32" s="181"/>
      <c r="E32" s="181"/>
      <c r="F32" s="181"/>
      <c r="G32" s="181"/>
      <c r="H32" s="181"/>
      <c r="I32" s="181"/>
      <c r="J32" s="181"/>
    </row>
    <row r="33" spans="1:16" ht="15" customHeight="1">
      <c r="A33" s="178" t="s">
        <v>159</v>
      </c>
      <c r="F33" s="181"/>
      <c r="G33" s="181"/>
      <c r="H33" s="181"/>
      <c r="I33" s="181"/>
      <c r="J33" s="181"/>
    </row>
    <row r="34" spans="1:16" ht="15" customHeight="1">
      <c r="A34" s="179" t="s">
        <v>122</v>
      </c>
      <c r="B34" s="179" t="s">
        <v>116</v>
      </c>
      <c r="C34" s="179" t="s">
        <v>123</v>
      </c>
      <c r="F34" s="181"/>
      <c r="G34" s="181"/>
      <c r="H34" s="181"/>
      <c r="I34" s="181"/>
      <c r="J34" s="181"/>
    </row>
    <row r="35" spans="1:16" ht="27">
      <c r="A35" s="179"/>
      <c r="B35" s="179"/>
      <c r="C35" s="180" t="s">
        <v>124</v>
      </c>
      <c r="D35" s="180" t="s">
        <v>125</v>
      </c>
      <c r="E35" s="180" t="s">
        <v>126</v>
      </c>
      <c r="F35" s="182" t="s">
        <v>160</v>
      </c>
      <c r="G35" s="182" t="s">
        <v>161</v>
      </c>
      <c r="H35" s="181" t="s">
        <v>284</v>
      </c>
      <c r="N35" s="247"/>
      <c r="P35" s="178"/>
    </row>
    <row r="36" spans="1:16" ht="15" customHeight="1">
      <c r="A36" s="184" t="s">
        <v>103</v>
      </c>
      <c r="B36" s="192" t="s">
        <v>120</v>
      </c>
      <c r="C36" s="185">
        <f t="shared" ref="C36:C44" si="5">SUMPRODUCT(($E$50:$E$135=A36)*($F$50:$F$135=B36)*($I$50:$I$135))</f>
        <v>0</v>
      </c>
      <c r="D36" s="185">
        <f t="shared" ref="D36:D44" si="6">SUMPRODUCT(($E$50:$E$135=A36)*($F$50:$F$135=B36)*($J$50:$J$135))</f>
        <v>0</v>
      </c>
      <c r="E36" s="185">
        <f t="shared" ref="E36:E44" si="7">SUMPRODUCT(($E$50:$E$135=A36)*($F$50:$F$135=B36)*($K$50:$K$135))</f>
        <v>0</v>
      </c>
      <c r="F36" s="261">
        <f t="shared" ref="F36:F44" si="8">SUMPRODUCT(($E$50:$E$135=A36)*($F$50:$F$135=B36)*($L$50:$L$135))</f>
        <v>0</v>
      </c>
      <c r="G36" s="264">
        <f t="shared" ref="G36:G44" si="9">SUMPRODUCT(($E$50:$E$135=A36)*($F$50:$F$135=B36)*($M$50:$M$135))</f>
        <v>0</v>
      </c>
      <c r="H36" s="181"/>
      <c r="N36" s="247"/>
      <c r="P36" s="178"/>
    </row>
    <row r="37" spans="1:16" ht="15" customHeight="1">
      <c r="A37" s="186" t="s">
        <v>104</v>
      </c>
      <c r="B37" s="182" t="s">
        <v>120</v>
      </c>
      <c r="C37" s="181">
        <f t="shared" si="5"/>
        <v>0</v>
      </c>
      <c r="D37" s="181">
        <f t="shared" si="6"/>
        <v>0</v>
      </c>
      <c r="E37" s="181">
        <f t="shared" si="7"/>
        <v>0</v>
      </c>
      <c r="F37" s="262">
        <f t="shared" si="8"/>
        <v>0</v>
      </c>
      <c r="G37" s="265">
        <f t="shared" si="9"/>
        <v>0</v>
      </c>
      <c r="H37" s="181"/>
      <c r="N37" s="247"/>
      <c r="P37" s="178"/>
    </row>
    <row r="38" spans="1:16" ht="15" customHeight="1">
      <c r="A38" s="186" t="s">
        <v>105</v>
      </c>
      <c r="B38" s="182" t="s">
        <v>120</v>
      </c>
      <c r="C38" s="181">
        <f t="shared" si="5"/>
        <v>0</v>
      </c>
      <c r="D38" s="181">
        <f t="shared" si="6"/>
        <v>0</v>
      </c>
      <c r="E38" s="181">
        <f t="shared" si="7"/>
        <v>0</v>
      </c>
      <c r="F38" s="262">
        <f t="shared" si="8"/>
        <v>0</v>
      </c>
      <c r="G38" s="265">
        <f t="shared" si="9"/>
        <v>0</v>
      </c>
      <c r="H38" s="181"/>
      <c r="N38" s="247"/>
      <c r="P38" s="178"/>
    </row>
    <row r="39" spans="1:16" ht="15" customHeight="1">
      <c r="A39" s="186" t="s">
        <v>106</v>
      </c>
      <c r="B39" s="182" t="s">
        <v>120</v>
      </c>
      <c r="C39" s="181">
        <f t="shared" si="5"/>
        <v>0</v>
      </c>
      <c r="D39" s="181">
        <f t="shared" si="6"/>
        <v>0</v>
      </c>
      <c r="E39" s="181">
        <f t="shared" si="7"/>
        <v>0</v>
      </c>
      <c r="F39" s="262">
        <f t="shared" si="8"/>
        <v>0</v>
      </c>
      <c r="G39" s="265">
        <f t="shared" si="9"/>
        <v>0</v>
      </c>
      <c r="H39" s="181"/>
      <c r="N39" s="247"/>
      <c r="P39" s="178"/>
    </row>
    <row r="40" spans="1:16" ht="15" customHeight="1">
      <c r="A40" s="186" t="s">
        <v>56</v>
      </c>
      <c r="B40" s="182" t="s">
        <v>120</v>
      </c>
      <c r="C40" s="181">
        <f t="shared" si="5"/>
        <v>0</v>
      </c>
      <c r="D40" s="181">
        <f t="shared" si="6"/>
        <v>0</v>
      </c>
      <c r="E40" s="181">
        <f t="shared" si="7"/>
        <v>0</v>
      </c>
      <c r="F40" s="262">
        <f t="shared" si="8"/>
        <v>0</v>
      </c>
      <c r="G40" s="265">
        <f t="shared" si="9"/>
        <v>0</v>
      </c>
      <c r="H40" s="181"/>
      <c r="N40" s="247"/>
      <c r="P40" s="178"/>
    </row>
    <row r="41" spans="1:16" ht="15" customHeight="1">
      <c r="A41" s="186" t="s">
        <v>107</v>
      </c>
      <c r="B41" s="182" t="s">
        <v>120</v>
      </c>
      <c r="C41" s="181">
        <f t="shared" si="5"/>
        <v>0</v>
      </c>
      <c r="D41" s="181">
        <f t="shared" si="6"/>
        <v>0</v>
      </c>
      <c r="E41" s="181">
        <f t="shared" si="7"/>
        <v>0</v>
      </c>
      <c r="F41" s="262">
        <f t="shared" si="8"/>
        <v>0</v>
      </c>
      <c r="G41" s="265">
        <f t="shared" si="9"/>
        <v>0</v>
      </c>
      <c r="H41" s="181"/>
      <c r="N41" s="247"/>
      <c r="P41" s="178"/>
    </row>
    <row r="42" spans="1:16" ht="15" customHeight="1">
      <c r="A42" s="186" t="s">
        <v>108</v>
      </c>
      <c r="B42" s="182" t="s">
        <v>120</v>
      </c>
      <c r="C42" s="181">
        <f t="shared" si="5"/>
        <v>0</v>
      </c>
      <c r="D42" s="181">
        <f t="shared" si="6"/>
        <v>0</v>
      </c>
      <c r="E42" s="181">
        <f t="shared" si="7"/>
        <v>0</v>
      </c>
      <c r="F42" s="262">
        <f t="shared" si="8"/>
        <v>0</v>
      </c>
      <c r="G42" s="265">
        <f t="shared" si="9"/>
        <v>0</v>
      </c>
      <c r="H42" s="181"/>
      <c r="I42" s="258"/>
      <c r="N42" s="247"/>
      <c r="P42" s="178"/>
    </row>
    <row r="43" spans="1:16" ht="15" customHeight="1">
      <c r="A43" s="186" t="s">
        <v>109</v>
      </c>
      <c r="B43" s="182" t="s">
        <v>120</v>
      </c>
      <c r="C43" s="181">
        <f t="shared" si="5"/>
        <v>0</v>
      </c>
      <c r="D43" s="181">
        <f t="shared" si="6"/>
        <v>0</v>
      </c>
      <c r="E43" s="181">
        <f t="shared" si="7"/>
        <v>0</v>
      </c>
      <c r="F43" s="262">
        <f t="shared" si="8"/>
        <v>0</v>
      </c>
      <c r="G43" s="265">
        <f t="shared" si="9"/>
        <v>0</v>
      </c>
      <c r="H43" s="181"/>
      <c r="N43" s="247"/>
      <c r="P43" s="178"/>
    </row>
    <row r="44" spans="1:16" ht="15" customHeight="1">
      <c r="A44" s="190" t="s">
        <v>110</v>
      </c>
      <c r="B44" s="188" t="s">
        <v>120</v>
      </c>
      <c r="C44" s="187">
        <f t="shared" si="5"/>
        <v>0</v>
      </c>
      <c r="D44" s="187">
        <f t="shared" si="6"/>
        <v>0</v>
      </c>
      <c r="E44" s="187">
        <f t="shared" si="7"/>
        <v>0</v>
      </c>
      <c r="F44" s="263">
        <f t="shared" si="8"/>
        <v>0</v>
      </c>
      <c r="G44" s="266">
        <f t="shared" si="9"/>
        <v>0</v>
      </c>
      <c r="H44" s="181"/>
      <c r="N44" s="247"/>
      <c r="P44" s="178"/>
    </row>
    <row r="45" spans="1:16" ht="15" customHeight="1">
      <c r="A45" s="193"/>
      <c r="B45" s="191"/>
      <c r="C45" s="191">
        <f t="shared" ref="C45:G45" si="10">SUM(C36:C44)</f>
        <v>0</v>
      </c>
      <c r="D45" s="191">
        <f t="shared" si="10"/>
        <v>0</v>
      </c>
      <c r="E45" s="191">
        <f t="shared" si="10"/>
        <v>0</v>
      </c>
      <c r="F45" s="191">
        <f t="shared" si="10"/>
        <v>0</v>
      </c>
      <c r="G45" s="194">
        <f t="shared" si="10"/>
        <v>0</v>
      </c>
      <c r="H45" s="181"/>
      <c r="N45" s="247"/>
      <c r="P45" s="178"/>
    </row>
    <row r="48" spans="1:16" ht="15" customHeight="1">
      <c r="A48" s="178" t="s">
        <v>162</v>
      </c>
    </row>
    <row r="49" spans="1:18" ht="40.5">
      <c r="A49" s="180" t="s">
        <v>163</v>
      </c>
      <c r="B49" s="180" t="s">
        <v>164</v>
      </c>
      <c r="C49" s="180" t="s">
        <v>165</v>
      </c>
      <c r="D49" s="180" t="s">
        <v>166</v>
      </c>
      <c r="E49" s="179" t="s">
        <v>122</v>
      </c>
      <c r="F49" s="180" t="s">
        <v>167</v>
      </c>
      <c r="G49" s="259" t="s">
        <v>253</v>
      </c>
      <c r="H49" s="259" t="s">
        <v>254</v>
      </c>
      <c r="I49" s="180" t="s">
        <v>282</v>
      </c>
      <c r="J49" s="180" t="s">
        <v>125</v>
      </c>
      <c r="K49" s="180" t="s">
        <v>126</v>
      </c>
      <c r="L49" s="260" t="s">
        <v>160</v>
      </c>
      <c r="M49" s="260" t="s">
        <v>161</v>
      </c>
      <c r="N49" s="334" t="s">
        <v>283</v>
      </c>
      <c r="O49" s="340" t="s">
        <v>289</v>
      </c>
      <c r="P49" s="340" t="s">
        <v>293</v>
      </c>
      <c r="Q49" s="340" t="s">
        <v>294</v>
      </c>
      <c r="R49" s="347" t="s">
        <v>292</v>
      </c>
    </row>
    <row r="50" spans="1:18" ht="15" customHeight="1">
      <c r="A50" s="178">
        <v>1</v>
      </c>
      <c r="B50" s="178">
        <v>1</v>
      </c>
      <c r="C50" s="178" t="str">
        <f>'報告書（事業主控）'!AV16</f>
        <v/>
      </c>
      <c r="E50" s="178" t="str">
        <f>'報告書（事業主控）'!$F$26</f>
        <v>37 その他の建設事業</v>
      </c>
      <c r="F50" s="178" t="str">
        <f>'報告書（事業主控）'!AW16</f>
        <v>下</v>
      </c>
      <c r="G50" s="258">
        <f>IF(ISERROR(VLOOKUP(E50,労務比率,'報告書（事業主控）'!AX16,FALSE)),"",VLOOKUP(E50,労務比率,'報告書（事業主控）'!AX16,FALSE))</f>
        <v>24</v>
      </c>
      <c r="H50" s="258">
        <f>IF(ISERROR(VLOOKUP(E50,労務比率,'報告書（事業主控）'!AX16+1,FALSE)),"",VLOOKUP(E50,労務比率,'報告書（事業主控）'!AX16+1,FALSE))</f>
        <v>15</v>
      </c>
      <c r="I50" s="178">
        <f>'報告書（事業主控）'!AH17</f>
        <v>0</v>
      </c>
      <c r="J50" s="178">
        <f>'報告書（事業主控）'!AH16</f>
        <v>0</v>
      </c>
      <c r="K50" s="178">
        <f>'報告書（事業主控）'!AN16</f>
        <v>0</v>
      </c>
      <c r="L50" s="339">
        <f t="shared" ref="L50:L114" si="11">IF(ISERROR(INT((ROUNDDOWN(I50*G50/100,0)+K50)/1000)),0,INT((ROUNDDOWN(I50*G50/100,0)+K50)/1000))</f>
        <v>0</v>
      </c>
      <c r="M50" s="339">
        <f t="shared" ref="M50" si="12">IF(ISERROR(L50*H50),0,L50*H50)</f>
        <v>0</v>
      </c>
      <c r="N50" s="339">
        <f>IF(R50=1,0,I50)</f>
        <v>0</v>
      </c>
      <c r="O50" s="178">
        <f t="shared" ref="O50:O65" si="13">IF(I50=N50,IF(ISERROR(ROUNDDOWN(I50*G50/100,0)+K50),0,ROUNDDOWN(I50*G50/100,0)+K50),0)</f>
        <v>0</v>
      </c>
      <c r="P50" s="178">
        <f>INT(SUMIF(O50:O54,0,I50:I54)*105/108)</f>
        <v>0</v>
      </c>
      <c r="Q50" s="178">
        <f>INT(P50*IF(COUNTIF(R50:R54,1)=0,0,SUMIF(R50:R54,1,G50:G54)/COUNTIF(R50:R54,1))/100)</f>
        <v>0</v>
      </c>
      <c r="R50" s="343">
        <f>IF(AND(J50=0,C50&gt;=設定シート!E$85,C50&lt;=設定シート!G$85),1,0)</f>
        <v>0</v>
      </c>
    </row>
    <row r="51" spans="1:18" ht="15" customHeight="1">
      <c r="B51" s="178">
        <v>2</v>
      </c>
      <c r="C51" s="178" t="str">
        <f>'報告書（事業主控）'!AV18</f>
        <v/>
      </c>
      <c r="E51" s="178" t="str">
        <f>'報告書（事業主控）'!$F$26</f>
        <v>37 その他の建設事業</v>
      </c>
      <c r="F51" s="178" t="str">
        <f>'報告書（事業主控）'!AW18</f>
        <v>下</v>
      </c>
      <c r="G51" s="258">
        <f>IF(ISERROR(VLOOKUP(E51,労務比率,'報告書（事業主控）'!AX18,FALSE)),"",VLOOKUP(E51,労務比率,'報告書（事業主控）'!AX18,FALSE))</f>
        <v>24</v>
      </c>
      <c r="H51" s="258">
        <f>IF(ISERROR(VLOOKUP(E51,労務比率,'報告書（事業主控）'!AX18+1,FALSE)),"",VLOOKUP(E51,労務比率,'報告書（事業主控）'!AX18+1,FALSE))</f>
        <v>15</v>
      </c>
      <c r="I51" s="178">
        <f>'報告書（事業主控）'!AH19</f>
        <v>0</v>
      </c>
      <c r="J51" s="178">
        <f>'報告書（事業主控）'!AH18</f>
        <v>0</v>
      </c>
      <c r="K51" s="178">
        <f>'報告書（事業主控）'!AN18</f>
        <v>0</v>
      </c>
      <c r="L51" s="339">
        <f t="shared" si="11"/>
        <v>0</v>
      </c>
      <c r="M51" s="258">
        <f t="shared" ref="M51:M53" si="14">IF(ISERROR(L51*H51),0,L51*H51)</f>
        <v>0</v>
      </c>
      <c r="N51" s="343">
        <f t="shared" ref="N51:N114" si="15">IF(R51=1,0,I51)</f>
        <v>0</v>
      </c>
      <c r="O51" s="342">
        <f t="shared" si="13"/>
        <v>0</v>
      </c>
      <c r="P51" s="342"/>
      <c r="Q51" s="342"/>
      <c r="R51" s="343">
        <f>IF(AND(J51=0,C51&gt;=設定シート!E$85,C51&lt;=設定シート!G$85),1,0)</f>
        <v>0</v>
      </c>
    </row>
    <row r="52" spans="1:18" ht="15" customHeight="1">
      <c r="B52" s="178">
        <v>3</v>
      </c>
      <c r="C52" s="178" t="str">
        <f>'報告書（事業主控）'!AV20</f>
        <v/>
      </c>
      <c r="E52" s="178" t="str">
        <f>'報告書（事業主控）'!$F$26</f>
        <v>37 その他の建設事業</v>
      </c>
      <c r="F52" s="178" t="str">
        <f>'報告書（事業主控）'!AW20</f>
        <v>下</v>
      </c>
      <c r="G52" s="258">
        <f>IF(ISERROR(VLOOKUP(E52,労務比率,'報告書（事業主控）'!AX20,FALSE)),"",VLOOKUP(E52,労務比率,'報告書（事業主控）'!AX20,FALSE))</f>
        <v>24</v>
      </c>
      <c r="H52" s="258">
        <f>IF(ISERROR(VLOOKUP(E52,労務比率,'報告書（事業主控）'!AX20+1,FALSE)),"",VLOOKUP(E52,労務比率,'報告書（事業主控）'!AX20+1,FALSE))</f>
        <v>15</v>
      </c>
      <c r="I52" s="178">
        <f>'報告書（事業主控）'!AH21</f>
        <v>0</v>
      </c>
      <c r="J52" s="178">
        <f>'報告書（事業主控）'!AH20</f>
        <v>0</v>
      </c>
      <c r="K52" s="178">
        <f>'報告書（事業主控）'!AN20</f>
        <v>0</v>
      </c>
      <c r="L52" s="339">
        <f t="shared" si="11"/>
        <v>0</v>
      </c>
      <c r="M52" s="258">
        <f t="shared" si="14"/>
        <v>0</v>
      </c>
      <c r="N52" s="343">
        <f t="shared" si="15"/>
        <v>0</v>
      </c>
      <c r="O52" s="342">
        <f t="shared" si="13"/>
        <v>0</v>
      </c>
      <c r="P52" s="342"/>
      <c r="Q52" s="342"/>
      <c r="R52" s="343">
        <f>IF(AND(J52=0,C52&gt;=設定シート!E$85,C52&lt;=設定シート!G$85),1,0)</f>
        <v>0</v>
      </c>
    </row>
    <row r="53" spans="1:18" ht="15" customHeight="1">
      <c r="B53" s="178">
        <v>4</v>
      </c>
      <c r="C53" s="178" t="str">
        <f>'報告書（事業主控）'!AV22</f>
        <v/>
      </c>
      <c r="E53" s="178" t="str">
        <f>'報告書（事業主控）'!$F$26</f>
        <v>37 その他の建設事業</v>
      </c>
      <c r="F53" s="178" t="str">
        <f>'報告書（事業主控）'!AW22</f>
        <v>下</v>
      </c>
      <c r="G53" s="258">
        <f>IF(ISERROR(VLOOKUP(E53,労務比率,'報告書（事業主控）'!AX22,FALSE)),"",VLOOKUP(E53,労務比率,'報告書（事業主控）'!AX22,FALSE))</f>
        <v>24</v>
      </c>
      <c r="H53" s="258">
        <f>IF(ISERROR(VLOOKUP(E53,労務比率,'報告書（事業主控）'!AX22+1,FALSE)),"",VLOOKUP(E53,労務比率,'報告書（事業主控）'!AX22+1,FALSE))</f>
        <v>15</v>
      </c>
      <c r="I53" s="178">
        <f>'報告書（事業主控）'!AH23</f>
        <v>0</v>
      </c>
      <c r="J53" s="178">
        <f>'報告書（事業主控）'!AH22</f>
        <v>0</v>
      </c>
      <c r="K53" s="178">
        <f>'報告書（事業主控）'!AN22</f>
        <v>0</v>
      </c>
      <c r="L53" s="339">
        <f t="shared" si="11"/>
        <v>0</v>
      </c>
      <c r="M53" s="258">
        <f t="shared" si="14"/>
        <v>0</v>
      </c>
      <c r="N53" s="343">
        <f t="shared" si="15"/>
        <v>0</v>
      </c>
      <c r="O53" s="342">
        <f t="shared" si="13"/>
        <v>0</v>
      </c>
      <c r="P53" s="342"/>
      <c r="Q53" s="342"/>
      <c r="R53" s="343">
        <f>IF(AND(J53=0,C53&gt;=設定シート!E$85,C53&lt;=設定シート!G$85),1,0)</f>
        <v>0</v>
      </c>
    </row>
    <row r="54" spans="1:18" ht="15" customHeight="1">
      <c r="B54" s="178">
        <v>5</v>
      </c>
      <c r="C54" s="178" t="str">
        <f>'報告書（事業主控）'!AV24</f>
        <v/>
      </c>
      <c r="E54" s="178" t="str">
        <f>'報告書（事業主控）'!$F$26</f>
        <v>37 その他の建設事業</v>
      </c>
      <c r="F54" s="178" t="str">
        <f>'報告書（事業主控）'!AW24</f>
        <v>下</v>
      </c>
      <c r="G54" s="258">
        <f>IF(ISERROR(VLOOKUP(E54,労務比率,'報告書（事業主控）'!AX24,FALSE)),"",VLOOKUP(E54,労務比率,'報告書（事業主控）'!AX24,FALSE))</f>
        <v>24</v>
      </c>
      <c r="H54" s="258">
        <f>IF(ISERROR(VLOOKUP(E54,労務比率,'報告書（事業主控）'!AX24+1,FALSE)),"",VLOOKUP(E54,労務比率,'報告書（事業主控）'!AX24+1,FALSE))</f>
        <v>15</v>
      </c>
      <c r="I54" s="178">
        <f>'報告書（事業主控）'!AH25</f>
        <v>0</v>
      </c>
      <c r="J54" s="178">
        <f>'報告書（事業主控）'!AH24</f>
        <v>0</v>
      </c>
      <c r="K54" s="178">
        <f>'報告書（事業主控）'!AN24</f>
        <v>0</v>
      </c>
      <c r="L54" s="339">
        <f t="shared" si="11"/>
        <v>0</v>
      </c>
      <c r="M54" s="258">
        <f>IF(ISERROR(L54*H54),0,L54*H54)</f>
        <v>0</v>
      </c>
      <c r="N54" s="343">
        <f t="shared" si="15"/>
        <v>0</v>
      </c>
      <c r="O54" s="342">
        <f t="shared" si="13"/>
        <v>0</v>
      </c>
      <c r="P54" s="342"/>
      <c r="Q54" s="342"/>
      <c r="R54" s="343">
        <f>IF(AND(J54=0,C54&gt;=設定シート!E$85,C54&lt;=設定シート!G$85),1,0)</f>
        <v>0</v>
      </c>
    </row>
    <row r="55" spans="1:18" ht="15" customHeight="1">
      <c r="A55" s="178">
        <v>2</v>
      </c>
      <c r="B55" s="178">
        <v>1</v>
      </c>
      <c r="C55" s="178" t="str">
        <f>'報告書（事業主控）'!AV60</f>
        <v/>
      </c>
      <c r="E55" s="178">
        <f>'報告書（事業主控）'!$F$78</f>
        <v>0</v>
      </c>
      <c r="F55" s="178" t="str">
        <f>'報告書（事業主控）'!AW60</f>
        <v>下</v>
      </c>
      <c r="G55" s="258" t="str">
        <f>IF(ISERROR(VLOOKUP(E55,労務比率,'報告書（事業主控）'!AX60,FALSE)),"",VLOOKUP(E55,労務比率,'報告書（事業主控）'!AX60,FALSE))</f>
        <v/>
      </c>
      <c r="H55" s="258" t="str">
        <f>IF(ISERROR(VLOOKUP(E55,労務比率,'報告書（事業主控）'!AX60+1,FALSE)),"",VLOOKUP(E55,労務比率,'報告書（事業主控）'!AX60+1,FALSE))</f>
        <v/>
      </c>
      <c r="I55" s="178">
        <f>'報告書（事業主控）'!AH61</f>
        <v>0</v>
      </c>
      <c r="J55" s="178">
        <f>'報告書（事業主控）'!AH60</f>
        <v>0</v>
      </c>
      <c r="K55" s="178">
        <f>'報告書（事業主控）'!AN60</f>
        <v>0</v>
      </c>
      <c r="L55" s="339">
        <f t="shared" si="11"/>
        <v>0</v>
      </c>
      <c r="M55" s="258">
        <f>IF(ISERROR(L55*H55),0,L55*H55)</f>
        <v>0</v>
      </c>
      <c r="N55" s="343">
        <f t="shared" si="15"/>
        <v>0</v>
      </c>
      <c r="O55" s="342">
        <f t="shared" si="13"/>
        <v>0</v>
      </c>
      <c r="P55" s="343">
        <f>INT(SUMIF(O55:O63,0,I55:I63)*105/108)</f>
        <v>0</v>
      </c>
      <c r="Q55" s="343">
        <f>INT(P55*IF(COUNTIF(R55:R63,1)=0,0,SUMIF(R55:R63,1,G55:G63)/COUNTIF(R55:R63,1))/100)</f>
        <v>0</v>
      </c>
      <c r="R55" s="343">
        <f>IF(AND(J55=0,C55&gt;=設定シート!E$85,C55&lt;=設定シート!G$85),1,0)</f>
        <v>0</v>
      </c>
    </row>
    <row r="56" spans="1:18" ht="15" customHeight="1">
      <c r="B56" s="178">
        <v>2</v>
      </c>
      <c r="C56" s="178" t="str">
        <f>'報告書（事業主控）'!AV62</f>
        <v/>
      </c>
      <c r="E56" s="178">
        <f>'報告書（事業主控）'!$F$78</f>
        <v>0</v>
      </c>
      <c r="F56" s="178" t="str">
        <f>'報告書（事業主控）'!AW62</f>
        <v>下</v>
      </c>
      <c r="G56" s="258" t="str">
        <f>IF(ISERROR(VLOOKUP(E56,労務比率,'報告書（事業主控）'!AX62,FALSE)),"",VLOOKUP(E56,労務比率,'報告書（事業主控）'!AX62,FALSE))</f>
        <v/>
      </c>
      <c r="H56" s="258" t="str">
        <f>IF(ISERROR(VLOOKUP(E56,労務比率,'報告書（事業主控）'!AX62+1,FALSE)),"",VLOOKUP(E56,労務比率,'報告書（事業主控）'!AX62+1,FALSE))</f>
        <v/>
      </c>
      <c r="I56" s="178">
        <f>'報告書（事業主控）'!AH63</f>
        <v>0</v>
      </c>
      <c r="J56" s="178">
        <f>'報告書（事業主控）'!AH62</f>
        <v>0</v>
      </c>
      <c r="K56" s="178">
        <f>'報告書（事業主控）'!AN62</f>
        <v>0</v>
      </c>
      <c r="L56" s="339">
        <f t="shared" si="11"/>
        <v>0</v>
      </c>
      <c r="M56" s="258">
        <f t="shared" ref="M56:M119" si="16">IF(ISERROR(L56*H56),0,L56*H56)</f>
        <v>0</v>
      </c>
      <c r="N56" s="343">
        <f t="shared" si="15"/>
        <v>0</v>
      </c>
      <c r="O56" s="342">
        <f t="shared" si="13"/>
        <v>0</v>
      </c>
      <c r="P56" s="342"/>
      <c r="Q56" s="342"/>
      <c r="R56" s="343">
        <f>IF(AND(J56=0,C56&gt;=設定シート!E$85,C56&lt;=設定シート!G$85),1,0)</f>
        <v>0</v>
      </c>
    </row>
    <row r="57" spans="1:18" ht="15" customHeight="1">
      <c r="B57" s="178">
        <v>3</v>
      </c>
      <c r="C57" s="178" t="str">
        <f>'報告書（事業主控）'!AV64</f>
        <v/>
      </c>
      <c r="E57" s="178">
        <f>'報告書（事業主控）'!$F$78</f>
        <v>0</v>
      </c>
      <c r="F57" s="178" t="str">
        <f>'報告書（事業主控）'!AW64</f>
        <v>下</v>
      </c>
      <c r="G57" s="258" t="str">
        <f>IF(ISERROR(VLOOKUP(E57,労務比率,'報告書（事業主控）'!AX64,FALSE)),"",VLOOKUP(E57,労務比率,'報告書（事業主控）'!AX64,FALSE))</f>
        <v/>
      </c>
      <c r="H57" s="258" t="str">
        <f>IF(ISERROR(VLOOKUP(E57,労務比率,'報告書（事業主控）'!AX64+1,FALSE)),"",VLOOKUP(E57,労務比率,'報告書（事業主控）'!AX64+1,FALSE))</f>
        <v/>
      </c>
      <c r="I57" s="178">
        <f>'報告書（事業主控）'!AH65</f>
        <v>0</v>
      </c>
      <c r="J57" s="178">
        <f>'報告書（事業主控）'!AH64</f>
        <v>0</v>
      </c>
      <c r="K57" s="178">
        <f>'報告書（事業主控）'!AN64</f>
        <v>0</v>
      </c>
      <c r="L57" s="339">
        <f t="shared" si="11"/>
        <v>0</v>
      </c>
      <c r="M57" s="258">
        <f t="shared" si="16"/>
        <v>0</v>
      </c>
      <c r="N57" s="343">
        <f t="shared" si="15"/>
        <v>0</v>
      </c>
      <c r="O57" s="342">
        <f t="shared" si="13"/>
        <v>0</v>
      </c>
      <c r="P57" s="342"/>
      <c r="Q57" s="342"/>
      <c r="R57" s="343">
        <f>IF(AND(J57=0,C57&gt;=設定シート!E$85,C57&lt;=設定シート!G$85),1,0)</f>
        <v>0</v>
      </c>
    </row>
    <row r="58" spans="1:18" ht="15" customHeight="1">
      <c r="B58" s="178">
        <v>4</v>
      </c>
      <c r="C58" s="178" t="str">
        <f>'報告書（事業主控）'!AV66</f>
        <v/>
      </c>
      <c r="E58" s="178">
        <f>'報告書（事業主控）'!$F$78</f>
        <v>0</v>
      </c>
      <c r="F58" s="178" t="str">
        <f>'報告書（事業主控）'!AW66</f>
        <v>下</v>
      </c>
      <c r="G58" s="258" t="str">
        <f>IF(ISERROR(VLOOKUP(E58,労務比率,'報告書（事業主控）'!AX66,FALSE)),"",VLOOKUP(E58,労務比率,'報告書（事業主控）'!AX66,FALSE))</f>
        <v/>
      </c>
      <c r="H58" s="258" t="str">
        <f>IF(ISERROR(VLOOKUP(E58,労務比率,'報告書（事業主控）'!AX66+1,FALSE)),"",VLOOKUP(E58,労務比率,'報告書（事業主控）'!AX66+1,FALSE))</f>
        <v/>
      </c>
      <c r="I58" s="178">
        <f>'報告書（事業主控）'!AH67</f>
        <v>0</v>
      </c>
      <c r="J58" s="178">
        <f>'報告書（事業主控）'!AH66</f>
        <v>0</v>
      </c>
      <c r="K58" s="178">
        <f>'報告書（事業主控）'!AN66</f>
        <v>0</v>
      </c>
      <c r="L58" s="339">
        <f t="shared" si="11"/>
        <v>0</v>
      </c>
      <c r="M58" s="258">
        <f t="shared" si="16"/>
        <v>0</v>
      </c>
      <c r="N58" s="343">
        <f t="shared" si="15"/>
        <v>0</v>
      </c>
      <c r="O58" s="342">
        <f t="shared" si="13"/>
        <v>0</v>
      </c>
      <c r="P58" s="342"/>
      <c r="Q58" s="342"/>
      <c r="R58" s="343">
        <f>IF(AND(J58=0,C58&gt;=設定シート!E$85,C58&lt;=設定シート!G$85),1,0)</f>
        <v>0</v>
      </c>
    </row>
    <row r="59" spans="1:18" ht="15" customHeight="1">
      <c r="B59" s="178">
        <v>5</v>
      </c>
      <c r="C59" s="178" t="str">
        <f>'報告書（事業主控）'!AV68</f>
        <v/>
      </c>
      <c r="E59" s="178">
        <f>'報告書（事業主控）'!$F$78</f>
        <v>0</v>
      </c>
      <c r="F59" s="178" t="str">
        <f>'報告書（事業主控）'!AW68</f>
        <v>下</v>
      </c>
      <c r="G59" s="258" t="str">
        <f>IF(ISERROR(VLOOKUP(E59,労務比率,'報告書（事業主控）'!AX68,FALSE)),"",VLOOKUP(E59,労務比率,'報告書（事業主控）'!AX68,FALSE))</f>
        <v/>
      </c>
      <c r="H59" s="258" t="str">
        <f>IF(ISERROR(VLOOKUP(E59,労務比率,'報告書（事業主控）'!AX68+1,FALSE)),"",VLOOKUP(E59,労務比率,'報告書（事業主控）'!AX68+1,FALSE))</f>
        <v/>
      </c>
      <c r="I59" s="178">
        <f>'報告書（事業主控）'!AH69</f>
        <v>0</v>
      </c>
      <c r="J59" s="178">
        <f>'報告書（事業主控）'!AH68</f>
        <v>0</v>
      </c>
      <c r="K59" s="178">
        <f>'報告書（事業主控）'!AN68</f>
        <v>0</v>
      </c>
      <c r="L59" s="339">
        <f t="shared" si="11"/>
        <v>0</v>
      </c>
      <c r="M59" s="258">
        <f t="shared" si="16"/>
        <v>0</v>
      </c>
      <c r="N59" s="343">
        <f t="shared" si="15"/>
        <v>0</v>
      </c>
      <c r="O59" s="342">
        <f t="shared" si="13"/>
        <v>0</v>
      </c>
      <c r="P59" s="342"/>
      <c r="Q59" s="342"/>
      <c r="R59" s="343">
        <f>IF(AND(J59=0,C59&gt;=設定シート!E$85,C59&lt;=設定シート!G$85),1,0)</f>
        <v>0</v>
      </c>
    </row>
    <row r="60" spans="1:18" ht="15" customHeight="1">
      <c r="B60" s="178">
        <v>6</v>
      </c>
      <c r="C60" s="178" t="str">
        <f>'報告書（事業主控）'!AV70</f>
        <v/>
      </c>
      <c r="E60" s="178">
        <f>'報告書（事業主控）'!$F$78</f>
        <v>0</v>
      </c>
      <c r="F60" s="178" t="str">
        <f>'報告書（事業主控）'!AW70</f>
        <v>下</v>
      </c>
      <c r="G60" s="258" t="str">
        <f>IF(ISERROR(VLOOKUP(E60,労務比率,'報告書（事業主控）'!AX70,FALSE)),"",VLOOKUP(E60,労務比率,'報告書（事業主控）'!AX70,FALSE))</f>
        <v/>
      </c>
      <c r="H60" s="258" t="str">
        <f>IF(ISERROR(VLOOKUP(E60,労務比率,'報告書（事業主控）'!AX70+1,FALSE)),"",VLOOKUP(E60,労務比率,'報告書（事業主控）'!AX70+1,FALSE))</f>
        <v/>
      </c>
      <c r="I60" s="178">
        <f>'報告書（事業主控）'!AH71</f>
        <v>0</v>
      </c>
      <c r="J60" s="178">
        <f>'報告書（事業主控）'!AH70</f>
        <v>0</v>
      </c>
      <c r="K60" s="178">
        <f>'報告書（事業主控）'!AN70</f>
        <v>0</v>
      </c>
      <c r="L60" s="339">
        <f t="shared" si="11"/>
        <v>0</v>
      </c>
      <c r="M60" s="258">
        <f t="shared" si="16"/>
        <v>0</v>
      </c>
      <c r="N60" s="343">
        <f t="shared" si="15"/>
        <v>0</v>
      </c>
      <c r="O60" s="342">
        <f t="shared" si="13"/>
        <v>0</v>
      </c>
      <c r="P60" s="342"/>
      <c r="Q60" s="342"/>
      <c r="R60" s="343">
        <f>IF(AND(J60=0,C60&gt;=設定シート!E$85,C60&lt;=設定シート!G$85),1,0)</f>
        <v>0</v>
      </c>
    </row>
    <row r="61" spans="1:18" ht="15" customHeight="1">
      <c r="B61" s="178">
        <v>7</v>
      </c>
      <c r="C61" s="178" t="str">
        <f>'報告書（事業主控）'!AV72</f>
        <v/>
      </c>
      <c r="E61" s="178">
        <f>'報告書（事業主控）'!$F$78</f>
        <v>0</v>
      </c>
      <c r="F61" s="178" t="str">
        <f>'報告書（事業主控）'!AW72</f>
        <v>下</v>
      </c>
      <c r="G61" s="258" t="str">
        <f>IF(ISERROR(VLOOKUP(E61,労務比率,'報告書（事業主控）'!AX72,FALSE)),"",VLOOKUP(E61,労務比率,'報告書（事業主控）'!AX72,FALSE))</f>
        <v/>
      </c>
      <c r="H61" s="258" t="str">
        <f>IF(ISERROR(VLOOKUP(E61,労務比率,'報告書（事業主控）'!AX72+1,FALSE)),"",VLOOKUP(E61,労務比率,'報告書（事業主控）'!AX72+1,FALSE))</f>
        <v/>
      </c>
      <c r="I61" s="178">
        <f>'報告書（事業主控）'!AH73</f>
        <v>0</v>
      </c>
      <c r="J61" s="178">
        <f>'報告書（事業主控）'!AH72</f>
        <v>0</v>
      </c>
      <c r="K61" s="178">
        <f>'報告書（事業主控）'!AN72</f>
        <v>0</v>
      </c>
      <c r="L61" s="339">
        <f t="shared" si="11"/>
        <v>0</v>
      </c>
      <c r="M61" s="258">
        <f t="shared" si="16"/>
        <v>0</v>
      </c>
      <c r="N61" s="343">
        <f t="shared" si="15"/>
        <v>0</v>
      </c>
      <c r="O61" s="342">
        <f t="shared" si="13"/>
        <v>0</v>
      </c>
      <c r="P61" s="342"/>
      <c r="Q61" s="342"/>
      <c r="R61" s="343">
        <f>IF(AND(J61=0,C61&gt;=設定シート!E$85,C61&lt;=設定シート!G$85),1,0)</f>
        <v>0</v>
      </c>
    </row>
    <row r="62" spans="1:18" ht="15" customHeight="1">
      <c r="B62" s="178">
        <v>8</v>
      </c>
      <c r="C62" s="178" t="str">
        <f>'報告書（事業主控）'!AV74</f>
        <v/>
      </c>
      <c r="E62" s="178">
        <f>'報告書（事業主控）'!$F$78</f>
        <v>0</v>
      </c>
      <c r="F62" s="178" t="str">
        <f>'報告書（事業主控）'!AW74</f>
        <v>下</v>
      </c>
      <c r="G62" s="258" t="str">
        <f>IF(ISERROR(VLOOKUP(E62,労務比率,'報告書（事業主控）'!AX74,FALSE)),"",VLOOKUP(E62,労務比率,'報告書（事業主控）'!AX74,FALSE))</f>
        <v/>
      </c>
      <c r="H62" s="258" t="str">
        <f>IF(ISERROR(VLOOKUP(E62,労務比率,'報告書（事業主控）'!AX74+1,FALSE)),"",VLOOKUP(E62,労務比率,'報告書（事業主控）'!AX74+1,FALSE))</f>
        <v/>
      </c>
      <c r="I62" s="178">
        <f>'報告書（事業主控）'!AH75</f>
        <v>0</v>
      </c>
      <c r="J62" s="178">
        <f>'報告書（事業主控）'!AH74</f>
        <v>0</v>
      </c>
      <c r="K62" s="178">
        <f>'報告書（事業主控）'!AN74</f>
        <v>0</v>
      </c>
      <c r="L62" s="339">
        <f t="shared" si="11"/>
        <v>0</v>
      </c>
      <c r="M62" s="258">
        <f t="shared" si="16"/>
        <v>0</v>
      </c>
      <c r="N62" s="343">
        <f t="shared" si="15"/>
        <v>0</v>
      </c>
      <c r="O62" s="342">
        <f t="shared" si="13"/>
        <v>0</v>
      </c>
      <c r="P62" s="342"/>
      <c r="Q62" s="342"/>
      <c r="R62" s="343">
        <f>IF(AND(J62=0,C62&gt;=設定シート!E$85,C62&lt;=設定シート!G$85),1,0)</f>
        <v>0</v>
      </c>
    </row>
    <row r="63" spans="1:18" ht="15" customHeight="1">
      <c r="B63" s="178">
        <v>9</v>
      </c>
      <c r="C63" s="178" t="str">
        <f>'報告書（事業主控）'!AV76</f>
        <v/>
      </c>
      <c r="E63" s="178">
        <f>'報告書（事業主控）'!$F$78</f>
        <v>0</v>
      </c>
      <c r="F63" s="178" t="str">
        <f>'報告書（事業主控）'!AW76</f>
        <v>下</v>
      </c>
      <c r="G63" s="258" t="str">
        <f>IF(ISERROR(VLOOKUP(E63,労務比率,'報告書（事業主控）'!AX76,FALSE)),"",VLOOKUP(E63,労務比率,'報告書（事業主控）'!AX76,FALSE))</f>
        <v/>
      </c>
      <c r="H63" s="258" t="str">
        <f>IF(ISERROR(VLOOKUP(E63,労務比率,'報告書（事業主控）'!AX76+1,FALSE)),"",VLOOKUP(E63,労務比率,'報告書（事業主控）'!AX76+1,FALSE))</f>
        <v/>
      </c>
      <c r="I63" s="178">
        <f>'報告書（事業主控）'!AH77</f>
        <v>0</v>
      </c>
      <c r="J63" s="178">
        <f>'報告書（事業主控）'!AH76</f>
        <v>0</v>
      </c>
      <c r="K63" s="178">
        <f>'報告書（事業主控）'!AN76</f>
        <v>0</v>
      </c>
      <c r="L63" s="339">
        <f t="shared" si="11"/>
        <v>0</v>
      </c>
      <c r="M63" s="258">
        <f t="shared" si="16"/>
        <v>0</v>
      </c>
      <c r="N63" s="343">
        <f t="shared" si="15"/>
        <v>0</v>
      </c>
      <c r="O63" s="342">
        <f t="shared" si="13"/>
        <v>0</v>
      </c>
      <c r="P63" s="342"/>
      <c r="Q63" s="342"/>
      <c r="R63" s="343">
        <f>IF(AND(J63=0,C63&gt;=設定シート!E$85,C63&lt;=設定シート!G$85),1,0)</f>
        <v>0</v>
      </c>
    </row>
    <row r="64" spans="1:18" ht="15" customHeight="1">
      <c r="A64" s="178">
        <v>3</v>
      </c>
      <c r="B64" s="178">
        <v>1</v>
      </c>
      <c r="C64" s="178" t="str">
        <f>'報告書（事業主控）'!AV101</f>
        <v/>
      </c>
      <c r="E64" s="178">
        <f>'報告書（事業主控）'!$F$119</f>
        <v>0</v>
      </c>
      <c r="F64" s="178" t="str">
        <f>'報告書（事業主控）'!AW101</f>
        <v>下</v>
      </c>
      <c r="G64" s="258" t="str">
        <f>IF(ISERROR(VLOOKUP(E64,労務比率,'報告書（事業主控）'!AX101,FALSE)),"",VLOOKUP(E64,労務比率,'報告書（事業主控）'!AX101,FALSE))</f>
        <v/>
      </c>
      <c r="H64" s="258" t="str">
        <f>IF(ISERROR(VLOOKUP(E64,労務比率,'報告書（事業主控）'!AX101+1,FALSE)),"",VLOOKUP(E64,労務比率,'報告書（事業主控）'!AX101+1,FALSE))</f>
        <v/>
      </c>
      <c r="I64" s="178">
        <f>'報告書（事業主控）'!AH102</f>
        <v>0</v>
      </c>
      <c r="J64" s="178">
        <f>'報告書（事業主控）'!AH101</f>
        <v>0</v>
      </c>
      <c r="K64" s="178">
        <f>'報告書（事業主控）'!AN101</f>
        <v>0</v>
      </c>
      <c r="L64" s="339">
        <f t="shared" si="11"/>
        <v>0</v>
      </c>
      <c r="M64" s="258">
        <f t="shared" si="16"/>
        <v>0</v>
      </c>
      <c r="N64" s="343">
        <f t="shared" si="15"/>
        <v>0</v>
      </c>
      <c r="O64" s="342">
        <f t="shared" si="13"/>
        <v>0</v>
      </c>
      <c r="P64" s="343">
        <f>INT(SUMIF(O64:O72,0,I64:I72)*105/108)</f>
        <v>0</v>
      </c>
      <c r="Q64" s="346">
        <f>INT(P64*IF(COUNTIF(R64:R72,1)=0,0,SUMIF(R64:R72,1,G64:G72)/COUNTIF(R64:R72,1))/100)</f>
        <v>0</v>
      </c>
      <c r="R64" s="343">
        <f>IF(AND(J64=0,C64&gt;=設定シート!E$85,C64&lt;=設定シート!G$85),1,0)</f>
        <v>0</v>
      </c>
    </row>
    <row r="65" spans="1:18" ht="15" customHeight="1">
      <c r="B65" s="178">
        <v>2</v>
      </c>
      <c r="C65" s="178" t="str">
        <f>'報告書（事業主控）'!AV103</f>
        <v/>
      </c>
      <c r="E65" s="178">
        <f>'報告書（事業主控）'!$F$119</f>
        <v>0</v>
      </c>
      <c r="F65" s="178" t="str">
        <f>'報告書（事業主控）'!AW103</f>
        <v>下</v>
      </c>
      <c r="G65" s="258" t="str">
        <f>IF(ISERROR(VLOOKUP(E65,労務比率,'報告書（事業主控）'!AX103,FALSE)),"",VLOOKUP(E65,労務比率,'報告書（事業主控）'!AX103,FALSE))</f>
        <v/>
      </c>
      <c r="H65" s="258" t="str">
        <f>IF(ISERROR(VLOOKUP(E65,労務比率,'報告書（事業主控）'!AX103+1,FALSE)),"",VLOOKUP(E65,労務比率,'報告書（事業主控）'!AX103+1,FALSE))</f>
        <v/>
      </c>
      <c r="I65" s="178">
        <f>'報告書（事業主控）'!AH104</f>
        <v>0</v>
      </c>
      <c r="J65" s="178">
        <f>'報告書（事業主控）'!AH103</f>
        <v>0</v>
      </c>
      <c r="K65" s="178">
        <f>'報告書（事業主控）'!AN103</f>
        <v>0</v>
      </c>
      <c r="L65" s="339">
        <f t="shared" si="11"/>
        <v>0</v>
      </c>
      <c r="M65" s="258">
        <f t="shared" si="16"/>
        <v>0</v>
      </c>
      <c r="N65" s="343">
        <f t="shared" si="15"/>
        <v>0</v>
      </c>
      <c r="O65" s="342">
        <f t="shared" si="13"/>
        <v>0</v>
      </c>
      <c r="P65" s="342"/>
      <c r="Q65" s="342"/>
      <c r="R65" s="343">
        <f>IF(AND(J65=0,C65&gt;=設定シート!E$85,C65&lt;=設定シート!G$85),1,0)</f>
        <v>0</v>
      </c>
    </row>
    <row r="66" spans="1:18" ht="15" customHeight="1">
      <c r="B66" s="178">
        <v>3</v>
      </c>
      <c r="C66" s="178" t="str">
        <f>'報告書（事業主控）'!AV105</f>
        <v/>
      </c>
      <c r="E66" s="178">
        <f>'報告書（事業主控）'!$F$119</f>
        <v>0</v>
      </c>
      <c r="F66" s="178" t="str">
        <f>'報告書（事業主控）'!AW105</f>
        <v>下</v>
      </c>
      <c r="G66" s="258" t="str">
        <f>IF(ISERROR(VLOOKUP(E66,労務比率,'報告書（事業主控）'!AX105,FALSE)),"",VLOOKUP(E66,労務比率,'報告書（事業主控）'!AX105,FALSE))</f>
        <v/>
      </c>
      <c r="H66" s="258" t="str">
        <f>IF(ISERROR(VLOOKUP(E66,労務比率,'報告書（事業主控）'!AX105+1,FALSE)),"",VLOOKUP(E66,労務比率,'報告書（事業主控）'!AX105+1,FALSE))</f>
        <v/>
      </c>
      <c r="I66" s="178">
        <f>'報告書（事業主控）'!AH106</f>
        <v>0</v>
      </c>
      <c r="J66" s="178">
        <f>'報告書（事業主控）'!AH105</f>
        <v>0</v>
      </c>
      <c r="K66" s="178">
        <f>'報告書（事業主控）'!AN105</f>
        <v>0</v>
      </c>
      <c r="L66" s="339">
        <f t="shared" si="11"/>
        <v>0</v>
      </c>
      <c r="M66" s="258">
        <f t="shared" si="16"/>
        <v>0</v>
      </c>
      <c r="N66" s="343">
        <f t="shared" si="15"/>
        <v>0</v>
      </c>
      <c r="O66" s="342">
        <f t="shared" ref="O66:O73" si="17">IF(I66=N66,IF(ISERROR(ROUNDDOWN(I66*G66/100,0)+K66),0,ROUNDDOWN(I66*G66/100,0)+K66),0)</f>
        <v>0</v>
      </c>
      <c r="P66" s="342"/>
      <c r="Q66" s="342"/>
      <c r="R66" s="343">
        <f>IF(AND(J66=0,C66&gt;=設定シート!E$85,C66&lt;=設定シート!G$85),1,0)</f>
        <v>0</v>
      </c>
    </row>
    <row r="67" spans="1:18" ht="15" customHeight="1">
      <c r="B67" s="178">
        <v>4</v>
      </c>
      <c r="C67" s="178" t="str">
        <f>'報告書（事業主控）'!AV107</f>
        <v/>
      </c>
      <c r="E67" s="178">
        <f>'報告書（事業主控）'!$F$119</f>
        <v>0</v>
      </c>
      <c r="F67" s="178" t="str">
        <f>'報告書（事業主控）'!AW107</f>
        <v>下</v>
      </c>
      <c r="G67" s="258" t="str">
        <f>IF(ISERROR(VLOOKUP(E67,労務比率,'報告書（事業主控）'!AX107,FALSE)),"",VLOOKUP(E67,労務比率,'報告書（事業主控）'!AX107,FALSE))</f>
        <v/>
      </c>
      <c r="H67" s="258" t="str">
        <f>IF(ISERROR(VLOOKUP(E67,労務比率,'報告書（事業主控）'!AX107+1,FALSE)),"",VLOOKUP(E67,労務比率,'報告書（事業主控）'!AX107+1,FALSE))</f>
        <v/>
      </c>
      <c r="I67" s="178">
        <f>'報告書（事業主控）'!AH108</f>
        <v>0</v>
      </c>
      <c r="J67" s="178">
        <f>'報告書（事業主控）'!AH107</f>
        <v>0</v>
      </c>
      <c r="K67" s="178">
        <f>'報告書（事業主控）'!AN107</f>
        <v>0</v>
      </c>
      <c r="L67" s="339">
        <f t="shared" si="11"/>
        <v>0</v>
      </c>
      <c r="M67" s="258">
        <f t="shared" si="16"/>
        <v>0</v>
      </c>
      <c r="N67" s="343">
        <f t="shared" si="15"/>
        <v>0</v>
      </c>
      <c r="O67" s="342">
        <f t="shared" si="17"/>
        <v>0</v>
      </c>
      <c r="P67" s="342"/>
      <c r="Q67" s="342"/>
      <c r="R67" s="343">
        <f>IF(AND(J67=0,C67&gt;=設定シート!E$85,C67&lt;=設定シート!G$85),1,0)</f>
        <v>0</v>
      </c>
    </row>
    <row r="68" spans="1:18" ht="15" customHeight="1">
      <c r="B68" s="178">
        <v>5</v>
      </c>
      <c r="C68" s="178" t="str">
        <f>'報告書（事業主控）'!AV109</f>
        <v/>
      </c>
      <c r="E68" s="178">
        <f>'報告書（事業主控）'!$F$119</f>
        <v>0</v>
      </c>
      <c r="F68" s="178" t="str">
        <f>'報告書（事業主控）'!AW109</f>
        <v>下</v>
      </c>
      <c r="G68" s="258" t="str">
        <f>IF(ISERROR(VLOOKUP(E68,労務比率,'報告書（事業主控）'!AX109,FALSE)),"",VLOOKUP(E68,労務比率,'報告書（事業主控）'!AX109,FALSE))</f>
        <v/>
      </c>
      <c r="H68" s="258" t="str">
        <f>IF(ISERROR(VLOOKUP(E68,労務比率,'報告書（事業主控）'!AX109+1,FALSE)),"",VLOOKUP(E68,労務比率,'報告書（事業主控）'!AX109+1,FALSE))</f>
        <v/>
      </c>
      <c r="I68" s="178">
        <f>'報告書（事業主控）'!AH110</f>
        <v>0</v>
      </c>
      <c r="J68" s="178">
        <f>'報告書（事業主控）'!AH109</f>
        <v>0</v>
      </c>
      <c r="K68" s="178">
        <f>'報告書（事業主控）'!AN109</f>
        <v>0</v>
      </c>
      <c r="L68" s="339">
        <f t="shared" si="11"/>
        <v>0</v>
      </c>
      <c r="M68" s="258">
        <f t="shared" si="16"/>
        <v>0</v>
      </c>
      <c r="N68" s="343">
        <f t="shared" si="15"/>
        <v>0</v>
      </c>
      <c r="O68" s="342">
        <f t="shared" si="17"/>
        <v>0</v>
      </c>
      <c r="P68" s="342"/>
      <c r="Q68" s="342"/>
      <c r="R68" s="343">
        <f>IF(AND(J68=0,C68&gt;=設定シート!E$85,C68&lt;=設定シート!G$85),1,0)</f>
        <v>0</v>
      </c>
    </row>
    <row r="69" spans="1:18" ht="15" customHeight="1">
      <c r="B69" s="178">
        <v>6</v>
      </c>
      <c r="C69" s="178" t="str">
        <f>'報告書（事業主控）'!AV111</f>
        <v/>
      </c>
      <c r="E69" s="178">
        <f>'報告書（事業主控）'!$F$119</f>
        <v>0</v>
      </c>
      <c r="F69" s="178" t="str">
        <f>'報告書（事業主控）'!AW111</f>
        <v>下</v>
      </c>
      <c r="G69" s="258" t="str">
        <f>IF(ISERROR(VLOOKUP(E69,労務比率,'報告書（事業主控）'!AX111,FALSE)),"",VLOOKUP(E69,労務比率,'報告書（事業主控）'!AX111,FALSE))</f>
        <v/>
      </c>
      <c r="H69" s="258" t="str">
        <f>IF(ISERROR(VLOOKUP(E69,労務比率,'報告書（事業主控）'!AX111+1,FALSE)),"",VLOOKUP(E69,労務比率,'報告書（事業主控）'!AX111+1,FALSE))</f>
        <v/>
      </c>
      <c r="I69" s="178">
        <f>'報告書（事業主控）'!AH112</f>
        <v>0</v>
      </c>
      <c r="J69" s="178">
        <f>'報告書（事業主控）'!AH111</f>
        <v>0</v>
      </c>
      <c r="K69" s="178">
        <f>'報告書（事業主控）'!AN111</f>
        <v>0</v>
      </c>
      <c r="L69" s="339">
        <f t="shared" si="11"/>
        <v>0</v>
      </c>
      <c r="M69" s="258">
        <f t="shared" si="16"/>
        <v>0</v>
      </c>
      <c r="N69" s="343">
        <f t="shared" si="15"/>
        <v>0</v>
      </c>
      <c r="O69" s="342">
        <f t="shared" si="17"/>
        <v>0</v>
      </c>
      <c r="P69" s="342"/>
      <c r="Q69" s="342"/>
      <c r="R69" s="343">
        <f>IF(AND(J69=0,C69&gt;=設定シート!E$85,C69&lt;=設定シート!G$85),1,0)</f>
        <v>0</v>
      </c>
    </row>
    <row r="70" spans="1:18" ht="15" customHeight="1">
      <c r="B70" s="178">
        <v>7</v>
      </c>
      <c r="C70" s="178" t="str">
        <f>'報告書（事業主控）'!AV113</f>
        <v/>
      </c>
      <c r="E70" s="178">
        <f>'報告書（事業主控）'!$F$119</f>
        <v>0</v>
      </c>
      <c r="F70" s="178" t="str">
        <f>'報告書（事業主控）'!AW113</f>
        <v>下</v>
      </c>
      <c r="G70" s="258" t="str">
        <f>IF(ISERROR(VLOOKUP(E70,労務比率,'報告書（事業主控）'!AX113,FALSE)),"",VLOOKUP(E70,労務比率,'報告書（事業主控）'!AX113,FALSE))</f>
        <v/>
      </c>
      <c r="H70" s="258" t="str">
        <f>IF(ISERROR(VLOOKUP(E70,労務比率,'報告書（事業主控）'!AX113+1,FALSE)),"",VLOOKUP(E70,労務比率,'報告書（事業主控）'!AX113+1,FALSE))</f>
        <v/>
      </c>
      <c r="I70" s="178">
        <f>'報告書（事業主控）'!AH114</f>
        <v>0</v>
      </c>
      <c r="J70" s="178">
        <f>'報告書（事業主控）'!AH113</f>
        <v>0</v>
      </c>
      <c r="K70" s="178">
        <f>'報告書（事業主控）'!AN113</f>
        <v>0</v>
      </c>
      <c r="L70" s="339">
        <f t="shared" si="11"/>
        <v>0</v>
      </c>
      <c r="M70" s="258">
        <f t="shared" si="16"/>
        <v>0</v>
      </c>
      <c r="N70" s="343">
        <f t="shared" si="15"/>
        <v>0</v>
      </c>
      <c r="O70" s="342">
        <f t="shared" si="17"/>
        <v>0</v>
      </c>
      <c r="P70" s="342"/>
      <c r="Q70" s="342"/>
      <c r="R70" s="343">
        <f>IF(AND(J70=0,C70&gt;=設定シート!E$85,C70&lt;=設定シート!G$85),1,0)</f>
        <v>0</v>
      </c>
    </row>
    <row r="71" spans="1:18" ht="15" customHeight="1">
      <c r="B71" s="178">
        <v>8</v>
      </c>
      <c r="C71" s="178" t="str">
        <f>'報告書（事業主控）'!AV115</f>
        <v/>
      </c>
      <c r="E71" s="178">
        <f>'報告書（事業主控）'!$F$119</f>
        <v>0</v>
      </c>
      <c r="F71" s="178" t="str">
        <f>'報告書（事業主控）'!AW115</f>
        <v>下</v>
      </c>
      <c r="G71" s="258" t="str">
        <f>IF(ISERROR(VLOOKUP(E71,労務比率,'報告書（事業主控）'!AX115,FALSE)),"",VLOOKUP(E71,労務比率,'報告書（事業主控）'!AX115,FALSE))</f>
        <v/>
      </c>
      <c r="H71" s="258" t="str">
        <f>IF(ISERROR(VLOOKUP(E71,労務比率,'報告書（事業主控）'!AX115+1,FALSE)),"",VLOOKUP(E71,労務比率,'報告書（事業主控）'!AX115+1,FALSE))</f>
        <v/>
      </c>
      <c r="I71" s="178">
        <f>'報告書（事業主控）'!AH116</f>
        <v>0</v>
      </c>
      <c r="J71" s="178">
        <f>'報告書（事業主控）'!AH115</f>
        <v>0</v>
      </c>
      <c r="K71" s="178">
        <f>'報告書（事業主控）'!AN115</f>
        <v>0</v>
      </c>
      <c r="L71" s="339">
        <f t="shared" si="11"/>
        <v>0</v>
      </c>
      <c r="M71" s="258">
        <f t="shared" si="16"/>
        <v>0</v>
      </c>
      <c r="N71" s="343">
        <f t="shared" si="15"/>
        <v>0</v>
      </c>
      <c r="O71" s="342">
        <f t="shared" si="17"/>
        <v>0</v>
      </c>
      <c r="P71" s="342"/>
      <c r="Q71" s="342"/>
      <c r="R71" s="343">
        <f>IF(AND(J71=0,C71&gt;=設定シート!E$85,C71&lt;=設定シート!G$85),1,0)</f>
        <v>0</v>
      </c>
    </row>
    <row r="72" spans="1:18" ht="15" customHeight="1">
      <c r="B72" s="178">
        <v>9</v>
      </c>
      <c r="C72" s="178" t="str">
        <f>'報告書（事業主控）'!AV117</f>
        <v/>
      </c>
      <c r="E72" s="178">
        <f>'報告書（事業主控）'!$F$119</f>
        <v>0</v>
      </c>
      <c r="F72" s="178" t="str">
        <f>'報告書（事業主控）'!AW117</f>
        <v>下</v>
      </c>
      <c r="G72" s="258" t="str">
        <f>IF(ISERROR(VLOOKUP(E72,労務比率,'報告書（事業主控）'!AX117,FALSE)),"",VLOOKUP(E72,労務比率,'報告書（事業主控）'!AX117,FALSE))</f>
        <v/>
      </c>
      <c r="H72" s="258" t="str">
        <f>IF(ISERROR(VLOOKUP(E72,労務比率,'報告書（事業主控）'!AX117+1,FALSE)),"",VLOOKUP(E72,労務比率,'報告書（事業主控）'!AX117+1,FALSE))</f>
        <v/>
      </c>
      <c r="I72" s="178">
        <f>'報告書（事業主控）'!AH118</f>
        <v>0</v>
      </c>
      <c r="J72" s="178">
        <f>'報告書（事業主控）'!AH117</f>
        <v>0</v>
      </c>
      <c r="K72" s="178">
        <f>'報告書（事業主控）'!AN117</f>
        <v>0</v>
      </c>
      <c r="L72" s="339">
        <f t="shared" si="11"/>
        <v>0</v>
      </c>
      <c r="M72" s="258">
        <f t="shared" si="16"/>
        <v>0</v>
      </c>
      <c r="N72" s="343">
        <f t="shared" si="15"/>
        <v>0</v>
      </c>
      <c r="O72" s="342">
        <f t="shared" si="17"/>
        <v>0</v>
      </c>
      <c r="P72" s="342"/>
      <c r="Q72" s="342"/>
      <c r="R72" s="343">
        <f>IF(AND(J72=0,C72&gt;=設定シート!E$85,C72&lt;=設定シート!G$85),1,0)</f>
        <v>0</v>
      </c>
    </row>
    <row r="73" spans="1:18" ht="15" customHeight="1">
      <c r="A73" s="178">
        <v>4</v>
      </c>
      <c r="B73" s="178">
        <v>1</v>
      </c>
      <c r="C73" s="178" t="str">
        <f>'報告書（事業主控）'!AV142</f>
        <v/>
      </c>
      <c r="E73" s="178">
        <f>'報告書（事業主控）'!$F$160</f>
        <v>0</v>
      </c>
      <c r="F73" s="178" t="str">
        <f>'報告書（事業主控）'!AW142</f>
        <v>下</v>
      </c>
      <c r="G73" s="258" t="str">
        <f>IF(ISERROR(VLOOKUP(E73,労務比率,'報告書（事業主控）'!AX142,FALSE)),"",VLOOKUP(E73,労務比率,'報告書（事業主控）'!AX142,FALSE))</f>
        <v/>
      </c>
      <c r="H73" s="258" t="str">
        <f>IF(ISERROR(VLOOKUP(E73,労務比率,'報告書（事業主控）'!AX142+1,FALSE)),"",VLOOKUP(E73,労務比率,'報告書（事業主控）'!AX142+1,FALSE))</f>
        <v/>
      </c>
      <c r="I73" s="178">
        <f>'報告書（事業主控）'!AH143</f>
        <v>0</v>
      </c>
      <c r="J73" s="178">
        <f>'報告書（事業主控）'!AH142</f>
        <v>0</v>
      </c>
      <c r="K73" s="178">
        <f>'報告書（事業主控）'!AN142</f>
        <v>0</v>
      </c>
      <c r="L73" s="339">
        <f t="shared" si="11"/>
        <v>0</v>
      </c>
      <c r="M73" s="258">
        <f t="shared" si="16"/>
        <v>0</v>
      </c>
      <c r="N73" s="343">
        <f t="shared" si="15"/>
        <v>0</v>
      </c>
      <c r="O73" s="342">
        <f t="shared" si="17"/>
        <v>0</v>
      </c>
      <c r="P73" s="343">
        <f>INT(SUMIF(O73:O81,0,I73:I81)*105/108)</f>
        <v>0</v>
      </c>
      <c r="Q73" s="346">
        <f>INT(P73*IF(COUNTIF(R73:R81,1)=0,0,SUMIF(R73:R81,1,G73:G81)/COUNTIF(R73:R81,1))/100)</f>
        <v>0</v>
      </c>
      <c r="R73" s="343">
        <f>IF(AND(J73=0,C73&gt;=設定シート!E$85,C73&lt;=設定シート!G$85),1,0)</f>
        <v>0</v>
      </c>
    </row>
    <row r="74" spans="1:18" ht="15" customHeight="1">
      <c r="B74" s="178">
        <v>2</v>
      </c>
      <c r="C74" s="178" t="str">
        <f>'報告書（事業主控）'!AV144</f>
        <v/>
      </c>
      <c r="E74" s="178">
        <f>'報告書（事業主控）'!$F$160</f>
        <v>0</v>
      </c>
      <c r="F74" s="178" t="str">
        <f>'報告書（事業主控）'!AW144</f>
        <v>下</v>
      </c>
      <c r="G74" s="258" t="str">
        <f>IF(ISERROR(VLOOKUP(E74,労務比率,'報告書（事業主控）'!AX144,FALSE)),"",VLOOKUP(E74,労務比率,'報告書（事業主控）'!AX144,FALSE))</f>
        <v/>
      </c>
      <c r="H74" s="258" t="str">
        <f>IF(ISERROR(VLOOKUP(E74,労務比率,'報告書（事業主控）'!AX144+1,FALSE)),"",VLOOKUP(E74,労務比率,'報告書（事業主控）'!AX144+1,FALSE))</f>
        <v/>
      </c>
      <c r="I74" s="178">
        <f>'報告書（事業主控）'!AH145</f>
        <v>0</v>
      </c>
      <c r="J74" s="178">
        <f>'報告書（事業主控）'!AH144</f>
        <v>0</v>
      </c>
      <c r="K74" s="178">
        <f>'報告書（事業主控）'!AN144</f>
        <v>0</v>
      </c>
      <c r="L74" s="339">
        <f t="shared" si="11"/>
        <v>0</v>
      </c>
      <c r="M74" s="258">
        <f t="shared" si="16"/>
        <v>0</v>
      </c>
      <c r="N74" s="343">
        <f t="shared" si="15"/>
        <v>0</v>
      </c>
      <c r="O74" s="342">
        <f t="shared" ref="O74:O84" si="18">IF(I74=N74,IF(ISERROR(ROUNDDOWN(I74*G74/100,0)+K74),0,ROUNDDOWN(I74*G74/100,0)+K74),0)</f>
        <v>0</v>
      </c>
      <c r="P74" s="342"/>
      <c r="Q74" s="342"/>
      <c r="R74" s="343">
        <f>IF(AND(J74=0,C74&gt;=設定シート!E$85,C74&lt;=設定シート!G$85),1,0)</f>
        <v>0</v>
      </c>
    </row>
    <row r="75" spans="1:18" ht="15" customHeight="1">
      <c r="B75" s="178">
        <v>3</v>
      </c>
      <c r="C75" s="178" t="str">
        <f>'報告書（事業主控）'!AV146</f>
        <v/>
      </c>
      <c r="E75" s="178">
        <f>'報告書（事業主控）'!$F$160</f>
        <v>0</v>
      </c>
      <c r="F75" s="178" t="str">
        <f>'報告書（事業主控）'!AW146</f>
        <v>下</v>
      </c>
      <c r="G75" s="258" t="str">
        <f>IF(ISERROR(VLOOKUP(E75,労務比率,'報告書（事業主控）'!AX146,FALSE)),"",VLOOKUP(E75,労務比率,'報告書（事業主控）'!AX146,FALSE))</f>
        <v/>
      </c>
      <c r="H75" s="258" t="str">
        <f>IF(ISERROR(VLOOKUP(E75,労務比率,'報告書（事業主控）'!AX146+1,FALSE)),"",VLOOKUP(E75,労務比率,'報告書（事業主控）'!AX146+1,FALSE))</f>
        <v/>
      </c>
      <c r="I75" s="178">
        <f>'報告書（事業主控）'!AH147</f>
        <v>0</v>
      </c>
      <c r="J75" s="178">
        <f>'報告書（事業主控）'!AH146</f>
        <v>0</v>
      </c>
      <c r="K75" s="178">
        <f>'報告書（事業主控）'!AN146</f>
        <v>0</v>
      </c>
      <c r="L75" s="339">
        <f t="shared" si="11"/>
        <v>0</v>
      </c>
      <c r="M75" s="258">
        <f t="shared" si="16"/>
        <v>0</v>
      </c>
      <c r="N75" s="343">
        <f t="shared" si="15"/>
        <v>0</v>
      </c>
      <c r="O75" s="342">
        <f t="shared" si="18"/>
        <v>0</v>
      </c>
      <c r="P75" s="342"/>
      <c r="Q75" s="342"/>
      <c r="R75" s="343">
        <f>IF(AND(J75=0,C75&gt;=設定シート!E$85,C75&lt;=設定シート!G$85),1,0)</f>
        <v>0</v>
      </c>
    </row>
    <row r="76" spans="1:18" ht="15" customHeight="1">
      <c r="B76" s="178">
        <v>4</v>
      </c>
      <c r="C76" s="178" t="str">
        <f>'報告書（事業主控）'!AV148</f>
        <v/>
      </c>
      <c r="E76" s="178">
        <f>'報告書（事業主控）'!$F$160</f>
        <v>0</v>
      </c>
      <c r="F76" s="178" t="str">
        <f>'報告書（事業主控）'!AW148</f>
        <v>下</v>
      </c>
      <c r="G76" s="258" t="str">
        <f>IF(ISERROR(VLOOKUP(E76,労務比率,'報告書（事業主控）'!AX148,FALSE)),"",VLOOKUP(E76,労務比率,'報告書（事業主控）'!AX148,FALSE))</f>
        <v/>
      </c>
      <c r="H76" s="258" t="str">
        <f>IF(ISERROR(VLOOKUP(E76,労務比率,'報告書（事業主控）'!AX148+1,FALSE)),"",VLOOKUP(E76,労務比率,'報告書（事業主控）'!AX148+1,FALSE))</f>
        <v/>
      </c>
      <c r="I76" s="178">
        <f>'報告書（事業主控）'!AH149</f>
        <v>0</v>
      </c>
      <c r="J76" s="178">
        <f>'報告書（事業主控）'!AH148</f>
        <v>0</v>
      </c>
      <c r="K76" s="178">
        <f>'報告書（事業主控）'!AN148</f>
        <v>0</v>
      </c>
      <c r="L76" s="339">
        <f t="shared" si="11"/>
        <v>0</v>
      </c>
      <c r="M76" s="258">
        <f t="shared" si="16"/>
        <v>0</v>
      </c>
      <c r="N76" s="343">
        <f t="shared" si="15"/>
        <v>0</v>
      </c>
      <c r="O76" s="342">
        <f t="shared" si="18"/>
        <v>0</v>
      </c>
      <c r="P76" s="342"/>
      <c r="Q76" s="342"/>
      <c r="R76" s="343">
        <f>IF(AND(J76=0,C76&gt;=設定シート!E$85,C76&lt;=設定シート!G$85),1,0)</f>
        <v>0</v>
      </c>
    </row>
    <row r="77" spans="1:18" ht="15" customHeight="1">
      <c r="B77" s="178">
        <v>5</v>
      </c>
      <c r="C77" s="178" t="str">
        <f>'報告書（事業主控）'!AV150</f>
        <v/>
      </c>
      <c r="E77" s="178">
        <f>'報告書（事業主控）'!$F$160</f>
        <v>0</v>
      </c>
      <c r="F77" s="178" t="str">
        <f>'報告書（事業主控）'!AW150</f>
        <v>下</v>
      </c>
      <c r="G77" s="258" t="str">
        <f>IF(ISERROR(VLOOKUP(E77,労務比率,'報告書（事業主控）'!AX150,FALSE)),"",VLOOKUP(E77,労務比率,'報告書（事業主控）'!AX150,FALSE))</f>
        <v/>
      </c>
      <c r="H77" s="258" t="str">
        <f>IF(ISERROR(VLOOKUP(E77,労務比率,'報告書（事業主控）'!AX150+1,FALSE)),"",VLOOKUP(E77,労務比率,'報告書（事業主控）'!AX150+1,FALSE))</f>
        <v/>
      </c>
      <c r="I77" s="178">
        <f>'報告書（事業主控）'!AH151</f>
        <v>0</v>
      </c>
      <c r="J77" s="178">
        <f>'報告書（事業主控）'!AH150</f>
        <v>0</v>
      </c>
      <c r="K77" s="178">
        <f>'報告書（事業主控）'!AN150</f>
        <v>0</v>
      </c>
      <c r="L77" s="339">
        <f t="shared" si="11"/>
        <v>0</v>
      </c>
      <c r="M77" s="258">
        <f t="shared" si="16"/>
        <v>0</v>
      </c>
      <c r="N77" s="343">
        <f t="shared" si="15"/>
        <v>0</v>
      </c>
      <c r="O77" s="342">
        <f t="shared" si="18"/>
        <v>0</v>
      </c>
      <c r="P77" s="342"/>
      <c r="Q77" s="342"/>
      <c r="R77" s="343">
        <f>IF(AND(J77=0,C77&gt;=設定シート!E$85,C77&lt;=設定シート!G$85),1,0)</f>
        <v>0</v>
      </c>
    </row>
    <row r="78" spans="1:18" ht="15" customHeight="1">
      <c r="B78" s="178">
        <v>6</v>
      </c>
      <c r="C78" s="178" t="str">
        <f>'報告書（事業主控）'!AV152</f>
        <v/>
      </c>
      <c r="E78" s="178">
        <f>'報告書（事業主控）'!$F$160</f>
        <v>0</v>
      </c>
      <c r="F78" s="178" t="str">
        <f>'報告書（事業主控）'!AW152</f>
        <v>下</v>
      </c>
      <c r="G78" s="258" t="str">
        <f>IF(ISERROR(VLOOKUP(E78,労務比率,'報告書（事業主控）'!AX152,FALSE)),"",VLOOKUP(E78,労務比率,'報告書（事業主控）'!AX152,FALSE))</f>
        <v/>
      </c>
      <c r="H78" s="258" t="str">
        <f>IF(ISERROR(VLOOKUP(E78,労務比率,'報告書（事業主控）'!AX152+1,FALSE)),"",VLOOKUP(E78,労務比率,'報告書（事業主控）'!AX152+1,FALSE))</f>
        <v/>
      </c>
      <c r="I78" s="178">
        <f>'報告書（事業主控）'!AH153</f>
        <v>0</v>
      </c>
      <c r="J78" s="178">
        <f>'報告書（事業主控）'!AH152</f>
        <v>0</v>
      </c>
      <c r="K78" s="178">
        <f>'報告書（事業主控）'!AN152</f>
        <v>0</v>
      </c>
      <c r="L78" s="339">
        <f t="shared" si="11"/>
        <v>0</v>
      </c>
      <c r="M78" s="258">
        <f t="shared" si="16"/>
        <v>0</v>
      </c>
      <c r="N78" s="343">
        <f t="shared" si="15"/>
        <v>0</v>
      </c>
      <c r="O78" s="342">
        <f t="shared" si="18"/>
        <v>0</v>
      </c>
      <c r="P78" s="342"/>
      <c r="Q78" s="342"/>
      <c r="R78" s="343">
        <f>IF(AND(J78=0,C78&gt;=設定シート!E$85,C78&lt;=設定シート!G$85),1,0)</f>
        <v>0</v>
      </c>
    </row>
    <row r="79" spans="1:18" ht="15" customHeight="1">
      <c r="B79" s="178">
        <v>7</v>
      </c>
      <c r="C79" s="178" t="str">
        <f>'報告書（事業主控）'!AV154</f>
        <v/>
      </c>
      <c r="E79" s="178">
        <f>'報告書（事業主控）'!$F$160</f>
        <v>0</v>
      </c>
      <c r="F79" s="178" t="str">
        <f>'報告書（事業主控）'!AW154</f>
        <v>下</v>
      </c>
      <c r="G79" s="258" t="str">
        <f>IF(ISERROR(VLOOKUP(E79,労務比率,'報告書（事業主控）'!AX154,FALSE)),"",VLOOKUP(E79,労務比率,'報告書（事業主控）'!AX154,FALSE))</f>
        <v/>
      </c>
      <c r="H79" s="258" t="str">
        <f>IF(ISERROR(VLOOKUP(E79,労務比率,'報告書（事業主控）'!AX154+1,FALSE)),"",VLOOKUP(E79,労務比率,'報告書（事業主控）'!AX154+1,FALSE))</f>
        <v/>
      </c>
      <c r="I79" s="178">
        <f>'報告書（事業主控）'!AH155</f>
        <v>0</v>
      </c>
      <c r="J79" s="178">
        <f>'報告書（事業主控）'!AH154</f>
        <v>0</v>
      </c>
      <c r="K79" s="178">
        <f>'報告書（事業主控）'!AN154</f>
        <v>0</v>
      </c>
      <c r="L79" s="339">
        <f t="shared" si="11"/>
        <v>0</v>
      </c>
      <c r="M79" s="258">
        <f t="shared" si="16"/>
        <v>0</v>
      </c>
      <c r="N79" s="343">
        <f t="shared" si="15"/>
        <v>0</v>
      </c>
      <c r="O79" s="342">
        <f t="shared" si="18"/>
        <v>0</v>
      </c>
      <c r="P79" s="342"/>
      <c r="Q79" s="342"/>
      <c r="R79" s="343">
        <f>IF(AND(J79=0,C79&gt;=設定シート!E$85,C79&lt;=設定シート!G$85),1,0)</f>
        <v>0</v>
      </c>
    </row>
    <row r="80" spans="1:18" ht="15" customHeight="1">
      <c r="B80" s="178">
        <v>8</v>
      </c>
      <c r="C80" s="178" t="str">
        <f>'報告書（事業主控）'!AV156</f>
        <v/>
      </c>
      <c r="E80" s="178">
        <f>'報告書（事業主控）'!$F$160</f>
        <v>0</v>
      </c>
      <c r="F80" s="178" t="str">
        <f>'報告書（事業主控）'!AW156</f>
        <v>下</v>
      </c>
      <c r="G80" s="258" t="str">
        <f>IF(ISERROR(VLOOKUP(E80,労務比率,'報告書（事業主控）'!AX156,FALSE)),"",VLOOKUP(E80,労務比率,'報告書（事業主控）'!AX156,FALSE))</f>
        <v/>
      </c>
      <c r="H80" s="258" t="str">
        <f>IF(ISERROR(VLOOKUP(E80,労務比率,'報告書（事業主控）'!AX156+1,FALSE)),"",VLOOKUP(E80,労務比率,'報告書（事業主控）'!AX156+1,FALSE))</f>
        <v/>
      </c>
      <c r="I80" s="178">
        <f>'報告書（事業主控）'!AH157</f>
        <v>0</v>
      </c>
      <c r="J80" s="178">
        <f>'報告書（事業主控）'!AH156</f>
        <v>0</v>
      </c>
      <c r="K80" s="178">
        <f>'報告書（事業主控）'!AN156</f>
        <v>0</v>
      </c>
      <c r="L80" s="339">
        <f t="shared" si="11"/>
        <v>0</v>
      </c>
      <c r="M80" s="258">
        <f t="shared" si="16"/>
        <v>0</v>
      </c>
      <c r="N80" s="343">
        <f t="shared" si="15"/>
        <v>0</v>
      </c>
      <c r="O80" s="342">
        <f t="shared" si="18"/>
        <v>0</v>
      </c>
      <c r="P80" s="342"/>
      <c r="Q80" s="342"/>
      <c r="R80" s="343">
        <f>IF(AND(J80=0,C80&gt;=設定シート!E$85,C80&lt;=設定シート!G$85),1,0)</f>
        <v>0</v>
      </c>
    </row>
    <row r="81" spans="1:18" ht="15" customHeight="1">
      <c r="B81" s="178">
        <v>9</v>
      </c>
      <c r="C81" s="178" t="str">
        <f>'報告書（事業主控）'!AV158</f>
        <v/>
      </c>
      <c r="E81" s="178">
        <f>'報告書（事業主控）'!$F$160</f>
        <v>0</v>
      </c>
      <c r="F81" s="178" t="str">
        <f>'報告書（事業主控）'!AW158</f>
        <v>下</v>
      </c>
      <c r="G81" s="258" t="str">
        <f>IF(ISERROR(VLOOKUP(E81,労務比率,'報告書（事業主控）'!AX158,FALSE)),"",VLOOKUP(E81,労務比率,'報告書（事業主控）'!AX158,FALSE))</f>
        <v/>
      </c>
      <c r="H81" s="258" t="str">
        <f>IF(ISERROR(VLOOKUP(E81,労務比率,'報告書（事業主控）'!AX158+1,FALSE)),"",VLOOKUP(E81,労務比率,'報告書（事業主控）'!AX158+1,FALSE))</f>
        <v/>
      </c>
      <c r="I81" s="178">
        <f>'報告書（事業主控）'!AH159</f>
        <v>0</v>
      </c>
      <c r="J81" s="178">
        <f>'報告書（事業主控）'!AH158</f>
        <v>0</v>
      </c>
      <c r="K81" s="178">
        <f>'報告書（事業主控）'!AN158</f>
        <v>0</v>
      </c>
      <c r="L81" s="339">
        <f t="shared" si="11"/>
        <v>0</v>
      </c>
      <c r="M81" s="258">
        <f t="shared" si="16"/>
        <v>0</v>
      </c>
      <c r="N81" s="343">
        <f t="shared" si="15"/>
        <v>0</v>
      </c>
      <c r="O81" s="342">
        <f t="shared" si="18"/>
        <v>0</v>
      </c>
      <c r="P81" s="342"/>
      <c r="Q81" s="342"/>
      <c r="R81" s="343">
        <f>IF(AND(J81=0,C81&gt;=設定シート!E$85,C81&lt;=設定シート!G$85),1,0)</f>
        <v>0</v>
      </c>
    </row>
    <row r="82" spans="1:18" ht="15" customHeight="1">
      <c r="A82" s="178">
        <v>5</v>
      </c>
      <c r="B82" s="178">
        <v>1</v>
      </c>
      <c r="C82" s="178" t="str">
        <f>'報告書（事業主控）'!AV183</f>
        <v/>
      </c>
      <c r="E82" s="178">
        <f>'報告書（事業主控）'!$F$201</f>
        <v>0</v>
      </c>
      <c r="F82" s="178" t="str">
        <f>'報告書（事業主控）'!AW183</f>
        <v>下</v>
      </c>
      <c r="G82" s="258" t="str">
        <f>IF(ISERROR(VLOOKUP(E82,労務比率,'報告書（事業主控）'!AX183,FALSE)),"",VLOOKUP(E82,労務比率,'報告書（事業主控）'!AX183,FALSE))</f>
        <v/>
      </c>
      <c r="H82" s="258" t="str">
        <f>IF(ISERROR(VLOOKUP(E82,労務比率,'報告書（事業主控）'!AX183+1,FALSE)),"",VLOOKUP(E82,労務比率,'報告書（事業主控）'!AX183+1,FALSE))</f>
        <v/>
      </c>
      <c r="I82" s="178">
        <f>'報告書（事業主控）'!AH184</f>
        <v>0</v>
      </c>
      <c r="J82" s="178">
        <f>'報告書（事業主控）'!AH183</f>
        <v>0</v>
      </c>
      <c r="K82" s="178">
        <f>'報告書（事業主控）'!AN183</f>
        <v>0</v>
      </c>
      <c r="L82" s="339">
        <f t="shared" si="11"/>
        <v>0</v>
      </c>
      <c r="M82" s="258">
        <f t="shared" si="16"/>
        <v>0</v>
      </c>
      <c r="N82" s="343">
        <f t="shared" si="15"/>
        <v>0</v>
      </c>
      <c r="O82" s="342">
        <f t="shared" si="18"/>
        <v>0</v>
      </c>
      <c r="P82" s="343">
        <f>INT(SUMIF(O82:O90,0,I82:I90)*105/108)</f>
        <v>0</v>
      </c>
      <c r="Q82" s="346">
        <f>INT(P82*IF(COUNTIF(R82:R90,1)=0,0,SUMIF(R82:R90,1,G82:G90)/COUNTIF(R82:R90,1))/100)</f>
        <v>0</v>
      </c>
      <c r="R82" s="343">
        <f>IF(AND(J82=0,C82&gt;=設定シート!E$85,C82&lt;=設定シート!G$85),1,0)</f>
        <v>0</v>
      </c>
    </row>
    <row r="83" spans="1:18" ht="15" customHeight="1">
      <c r="B83" s="178">
        <v>2</v>
      </c>
      <c r="C83" s="178" t="str">
        <f>'報告書（事業主控）'!AV185</f>
        <v/>
      </c>
      <c r="E83" s="178">
        <f>'報告書（事業主控）'!$F$201</f>
        <v>0</v>
      </c>
      <c r="F83" s="178" t="str">
        <f>'報告書（事業主控）'!AW185</f>
        <v>下</v>
      </c>
      <c r="G83" s="258" t="str">
        <f>IF(ISERROR(VLOOKUP(E83,労務比率,'報告書（事業主控）'!AX185,FALSE)),"",VLOOKUP(E83,労務比率,'報告書（事業主控）'!AX185,FALSE))</f>
        <v/>
      </c>
      <c r="H83" s="258" t="str">
        <f>IF(ISERROR(VLOOKUP(E83,労務比率,'報告書（事業主控）'!AX185+1,FALSE)),"",VLOOKUP(E83,労務比率,'報告書（事業主控）'!AX185+1,FALSE))</f>
        <v/>
      </c>
      <c r="I83" s="178">
        <f>'報告書（事業主控）'!AH186</f>
        <v>0</v>
      </c>
      <c r="J83" s="178">
        <f>'報告書（事業主控）'!AH185</f>
        <v>0</v>
      </c>
      <c r="K83" s="178">
        <f>'報告書（事業主控）'!AN185</f>
        <v>0</v>
      </c>
      <c r="L83" s="339">
        <f t="shared" si="11"/>
        <v>0</v>
      </c>
      <c r="M83" s="258">
        <f t="shared" si="16"/>
        <v>0</v>
      </c>
      <c r="N83" s="343">
        <f t="shared" si="15"/>
        <v>0</v>
      </c>
      <c r="O83" s="342">
        <f t="shared" si="18"/>
        <v>0</v>
      </c>
      <c r="P83" s="342"/>
      <c r="Q83" s="342"/>
      <c r="R83" s="343">
        <f>IF(AND(J83=0,C83&gt;=設定シート!E$85,C83&lt;=設定シート!G$85),1,0)</f>
        <v>0</v>
      </c>
    </row>
    <row r="84" spans="1:18" ht="15" customHeight="1">
      <c r="B84" s="178">
        <v>3</v>
      </c>
      <c r="C84" s="178" t="str">
        <f>'報告書（事業主控）'!AV187</f>
        <v/>
      </c>
      <c r="E84" s="178">
        <f>'報告書（事業主控）'!$F$201</f>
        <v>0</v>
      </c>
      <c r="F84" s="178" t="str">
        <f>'報告書（事業主控）'!AW187</f>
        <v>下</v>
      </c>
      <c r="G84" s="258" t="str">
        <f>IF(ISERROR(VLOOKUP(E84,労務比率,'報告書（事業主控）'!AX187,FALSE)),"",VLOOKUP(E84,労務比率,'報告書（事業主控）'!AX187,FALSE))</f>
        <v/>
      </c>
      <c r="H84" s="258" t="str">
        <f>IF(ISERROR(VLOOKUP(E84,労務比率,'報告書（事業主控）'!AX187+1,FALSE)),"",VLOOKUP(E84,労務比率,'報告書（事業主控）'!AX187+1,FALSE))</f>
        <v/>
      </c>
      <c r="I84" s="178">
        <f>'報告書（事業主控）'!AH188</f>
        <v>0</v>
      </c>
      <c r="J84" s="178">
        <f>'報告書（事業主控）'!AH187</f>
        <v>0</v>
      </c>
      <c r="K84" s="178">
        <f>'報告書（事業主控）'!AN187</f>
        <v>0</v>
      </c>
      <c r="L84" s="339">
        <f t="shared" si="11"/>
        <v>0</v>
      </c>
      <c r="M84" s="258">
        <f t="shared" si="16"/>
        <v>0</v>
      </c>
      <c r="N84" s="343">
        <f t="shared" si="15"/>
        <v>0</v>
      </c>
      <c r="O84" s="342">
        <f t="shared" si="18"/>
        <v>0</v>
      </c>
      <c r="P84" s="342"/>
      <c r="Q84" s="342"/>
      <c r="R84" s="343">
        <f>IF(AND(J84=0,C84&gt;=設定シート!E$85,C84&lt;=設定シート!G$85),1,0)</f>
        <v>0</v>
      </c>
    </row>
    <row r="85" spans="1:18" ht="15" customHeight="1">
      <c r="B85" s="178">
        <v>4</v>
      </c>
      <c r="C85" s="178" t="str">
        <f>'報告書（事業主控）'!AV189</f>
        <v/>
      </c>
      <c r="E85" s="178">
        <f>'報告書（事業主控）'!$F$201</f>
        <v>0</v>
      </c>
      <c r="F85" s="178" t="str">
        <f>'報告書（事業主控）'!AW189</f>
        <v>下</v>
      </c>
      <c r="G85" s="258" t="str">
        <f>IF(ISERROR(VLOOKUP(E85,労務比率,'報告書（事業主控）'!AX189,FALSE)),"",VLOOKUP(E85,労務比率,'報告書（事業主控）'!AX189,FALSE))</f>
        <v/>
      </c>
      <c r="H85" s="258" t="str">
        <f>IF(ISERROR(VLOOKUP(E85,労務比率,'報告書（事業主控）'!AX189+1,FALSE)),"",VLOOKUP(E85,労務比率,'報告書（事業主控）'!AX189+1,FALSE))</f>
        <v/>
      </c>
      <c r="I85" s="178">
        <f>'報告書（事業主控）'!AH190</f>
        <v>0</v>
      </c>
      <c r="J85" s="178">
        <f>'報告書（事業主控）'!AH189</f>
        <v>0</v>
      </c>
      <c r="K85" s="178">
        <f>'報告書（事業主控）'!AN189</f>
        <v>0</v>
      </c>
      <c r="L85" s="339">
        <f t="shared" si="11"/>
        <v>0</v>
      </c>
      <c r="M85" s="258">
        <f t="shared" si="16"/>
        <v>0</v>
      </c>
      <c r="N85" s="343">
        <f t="shared" si="15"/>
        <v>0</v>
      </c>
      <c r="O85" s="342">
        <f t="shared" ref="O85:O135" si="19">IF(I85=N85,IF(ISERROR(ROUNDDOWN(I85*G85/100,0)+K85),0,ROUNDDOWN(I85*G85/100,0)+K85),0)</f>
        <v>0</v>
      </c>
      <c r="P85" s="342"/>
      <c r="Q85" s="342"/>
      <c r="R85" s="343">
        <f>IF(AND(J85=0,C85&gt;=設定シート!E$85,C85&lt;=設定シート!G$85),1,0)</f>
        <v>0</v>
      </c>
    </row>
    <row r="86" spans="1:18" ht="15" customHeight="1">
      <c r="B86" s="178">
        <v>5</v>
      </c>
      <c r="C86" s="178" t="str">
        <f>'報告書（事業主控）'!AV191</f>
        <v/>
      </c>
      <c r="E86" s="178">
        <f>'報告書（事業主控）'!$F$201</f>
        <v>0</v>
      </c>
      <c r="F86" s="178" t="str">
        <f>'報告書（事業主控）'!AW191</f>
        <v>下</v>
      </c>
      <c r="G86" s="258" t="str">
        <f>IF(ISERROR(VLOOKUP(E86,労務比率,'報告書（事業主控）'!AX191,FALSE)),"",VLOOKUP(E86,労務比率,'報告書（事業主控）'!AX191,FALSE))</f>
        <v/>
      </c>
      <c r="H86" s="258" t="str">
        <f>IF(ISERROR(VLOOKUP(E86,労務比率,'報告書（事業主控）'!AX191+1,FALSE)),"",VLOOKUP(E86,労務比率,'報告書（事業主控）'!AX191+1,FALSE))</f>
        <v/>
      </c>
      <c r="I86" s="178">
        <f>'報告書（事業主控）'!AH192</f>
        <v>0</v>
      </c>
      <c r="J86" s="178">
        <f>'報告書（事業主控）'!AH191</f>
        <v>0</v>
      </c>
      <c r="K86" s="178">
        <f>'報告書（事業主控）'!AN191</f>
        <v>0</v>
      </c>
      <c r="L86" s="339">
        <f t="shared" si="11"/>
        <v>0</v>
      </c>
      <c r="M86" s="258">
        <f t="shared" si="16"/>
        <v>0</v>
      </c>
      <c r="N86" s="343">
        <f t="shared" si="15"/>
        <v>0</v>
      </c>
      <c r="O86" s="342">
        <f t="shared" si="19"/>
        <v>0</v>
      </c>
      <c r="P86" s="342"/>
      <c r="Q86" s="342"/>
      <c r="R86" s="343">
        <f>IF(AND(J86=0,C86&gt;=設定シート!E$85,C86&lt;=設定シート!G$85),1,0)</f>
        <v>0</v>
      </c>
    </row>
    <row r="87" spans="1:18" ht="15" customHeight="1">
      <c r="B87" s="178">
        <v>6</v>
      </c>
      <c r="C87" s="178" t="str">
        <f>'報告書（事業主控）'!AV193</f>
        <v/>
      </c>
      <c r="E87" s="178">
        <f>'報告書（事業主控）'!$F$201</f>
        <v>0</v>
      </c>
      <c r="F87" s="178" t="str">
        <f>'報告書（事業主控）'!AW193</f>
        <v>下</v>
      </c>
      <c r="G87" s="258" t="str">
        <f>IF(ISERROR(VLOOKUP(E87,労務比率,'報告書（事業主控）'!AX193,FALSE)),"",VLOOKUP(E87,労務比率,'報告書（事業主控）'!AX193,FALSE))</f>
        <v/>
      </c>
      <c r="H87" s="258" t="str">
        <f>IF(ISERROR(VLOOKUP(E87,労務比率,'報告書（事業主控）'!AX193+1,FALSE)),"",VLOOKUP(E87,労務比率,'報告書（事業主控）'!AX193+1,FALSE))</f>
        <v/>
      </c>
      <c r="I87" s="178">
        <f>'報告書（事業主控）'!AH194</f>
        <v>0</v>
      </c>
      <c r="J87" s="178">
        <f>'報告書（事業主控）'!AH193</f>
        <v>0</v>
      </c>
      <c r="K87" s="178">
        <f>'報告書（事業主控）'!AN193</f>
        <v>0</v>
      </c>
      <c r="L87" s="339">
        <f t="shared" si="11"/>
        <v>0</v>
      </c>
      <c r="M87" s="258">
        <f t="shared" si="16"/>
        <v>0</v>
      </c>
      <c r="N87" s="343">
        <f t="shared" si="15"/>
        <v>0</v>
      </c>
      <c r="O87" s="342">
        <f t="shared" si="19"/>
        <v>0</v>
      </c>
      <c r="P87" s="342"/>
      <c r="Q87" s="342"/>
      <c r="R87" s="343">
        <f>IF(AND(J87=0,C87&gt;=設定シート!E$85,C87&lt;=設定シート!G$85),1,0)</f>
        <v>0</v>
      </c>
    </row>
    <row r="88" spans="1:18" ht="15" customHeight="1">
      <c r="B88" s="178">
        <v>7</v>
      </c>
      <c r="C88" s="178" t="str">
        <f>'報告書（事業主控）'!AV195</f>
        <v/>
      </c>
      <c r="E88" s="178">
        <f>'報告書（事業主控）'!$F$201</f>
        <v>0</v>
      </c>
      <c r="F88" s="178" t="str">
        <f>'報告書（事業主控）'!AW195</f>
        <v>下</v>
      </c>
      <c r="G88" s="258" t="str">
        <f>IF(ISERROR(VLOOKUP(E88,労務比率,'報告書（事業主控）'!AX195,FALSE)),"",VLOOKUP(E88,労務比率,'報告書（事業主控）'!AX195,FALSE))</f>
        <v/>
      </c>
      <c r="H88" s="258" t="str">
        <f>IF(ISERROR(VLOOKUP(E88,労務比率,'報告書（事業主控）'!AX195+1,FALSE)),"",VLOOKUP(E88,労務比率,'報告書（事業主控）'!AX195+1,FALSE))</f>
        <v/>
      </c>
      <c r="I88" s="178">
        <f>'報告書（事業主控）'!AH196</f>
        <v>0</v>
      </c>
      <c r="J88" s="178">
        <f>'報告書（事業主控）'!AH195</f>
        <v>0</v>
      </c>
      <c r="K88" s="178">
        <f>'報告書（事業主控）'!AN195</f>
        <v>0</v>
      </c>
      <c r="L88" s="339">
        <f t="shared" si="11"/>
        <v>0</v>
      </c>
      <c r="M88" s="258">
        <f t="shared" si="16"/>
        <v>0</v>
      </c>
      <c r="N88" s="343">
        <f t="shared" si="15"/>
        <v>0</v>
      </c>
      <c r="O88" s="342">
        <f t="shared" si="19"/>
        <v>0</v>
      </c>
      <c r="P88" s="342"/>
      <c r="Q88" s="342"/>
      <c r="R88" s="343">
        <f>IF(AND(J88=0,C88&gt;=設定シート!E$85,C88&lt;=設定シート!G$85),1,0)</f>
        <v>0</v>
      </c>
    </row>
    <row r="89" spans="1:18" ht="15" customHeight="1">
      <c r="B89" s="178">
        <v>8</v>
      </c>
      <c r="C89" s="178" t="str">
        <f>'報告書（事業主控）'!AV197</f>
        <v/>
      </c>
      <c r="E89" s="178">
        <f>'報告書（事業主控）'!$F$201</f>
        <v>0</v>
      </c>
      <c r="F89" s="178" t="str">
        <f>'報告書（事業主控）'!AW197</f>
        <v>下</v>
      </c>
      <c r="G89" s="258" t="str">
        <f>IF(ISERROR(VLOOKUP(E89,労務比率,'報告書（事業主控）'!AX197,FALSE)),"",VLOOKUP(E89,労務比率,'報告書（事業主控）'!AX197,FALSE))</f>
        <v/>
      </c>
      <c r="H89" s="258" t="str">
        <f>IF(ISERROR(VLOOKUP(E89,労務比率,'報告書（事業主控）'!AX197+1,FALSE)),"",VLOOKUP(E89,労務比率,'報告書（事業主控）'!AX197+1,FALSE))</f>
        <v/>
      </c>
      <c r="I89" s="178">
        <f>'報告書（事業主控）'!AH198</f>
        <v>0</v>
      </c>
      <c r="J89" s="178">
        <f>'報告書（事業主控）'!AH197</f>
        <v>0</v>
      </c>
      <c r="K89" s="178">
        <f>'報告書（事業主控）'!AN197</f>
        <v>0</v>
      </c>
      <c r="L89" s="339">
        <f t="shared" si="11"/>
        <v>0</v>
      </c>
      <c r="M89" s="258">
        <f t="shared" si="16"/>
        <v>0</v>
      </c>
      <c r="N89" s="343">
        <f t="shared" si="15"/>
        <v>0</v>
      </c>
      <c r="O89" s="342">
        <f t="shared" si="19"/>
        <v>0</v>
      </c>
      <c r="P89" s="342"/>
      <c r="Q89" s="342"/>
      <c r="R89" s="343">
        <f>IF(AND(J89=0,C89&gt;=設定シート!E$85,C89&lt;=設定シート!G$85),1,0)</f>
        <v>0</v>
      </c>
    </row>
    <row r="90" spans="1:18" ht="15" customHeight="1">
      <c r="B90" s="178">
        <v>9</v>
      </c>
      <c r="C90" s="178" t="str">
        <f>'報告書（事業主控）'!AV199</f>
        <v/>
      </c>
      <c r="E90" s="178">
        <f>'報告書（事業主控）'!$F$201</f>
        <v>0</v>
      </c>
      <c r="F90" s="178" t="str">
        <f>'報告書（事業主控）'!AW199</f>
        <v>下</v>
      </c>
      <c r="G90" s="258" t="str">
        <f>IF(ISERROR(VLOOKUP(E90,労務比率,'報告書（事業主控）'!AX199,FALSE)),"",VLOOKUP(E90,労務比率,'報告書（事業主控）'!AX199,FALSE))</f>
        <v/>
      </c>
      <c r="H90" s="258" t="str">
        <f>IF(ISERROR(VLOOKUP(E90,労務比率,'報告書（事業主控）'!AX199+1,FALSE)),"",VLOOKUP(E90,労務比率,'報告書（事業主控）'!AX199+1,FALSE))</f>
        <v/>
      </c>
      <c r="I90" s="178">
        <f>'報告書（事業主控）'!AH200</f>
        <v>0</v>
      </c>
      <c r="J90" s="178">
        <f>'報告書（事業主控）'!AH199</f>
        <v>0</v>
      </c>
      <c r="K90" s="178">
        <f>'報告書（事業主控）'!AN199</f>
        <v>0</v>
      </c>
      <c r="L90" s="339">
        <f t="shared" si="11"/>
        <v>0</v>
      </c>
      <c r="M90" s="258">
        <f t="shared" si="16"/>
        <v>0</v>
      </c>
      <c r="N90" s="343">
        <f t="shared" si="15"/>
        <v>0</v>
      </c>
      <c r="O90" s="342">
        <f t="shared" si="19"/>
        <v>0</v>
      </c>
      <c r="P90" s="342"/>
      <c r="Q90" s="342"/>
      <c r="R90" s="343">
        <f>IF(AND(J90=0,C90&gt;=設定シート!E$85,C90&lt;=設定シート!G$85),1,0)</f>
        <v>0</v>
      </c>
    </row>
    <row r="91" spans="1:18" ht="15" customHeight="1">
      <c r="A91" s="178">
        <v>6</v>
      </c>
      <c r="B91" s="178">
        <v>1</v>
      </c>
      <c r="C91" s="178" t="str">
        <f>'報告書（事業主控）'!AV224</f>
        <v/>
      </c>
      <c r="E91" s="178">
        <f>'報告書（事業主控）'!$F$242</f>
        <v>0</v>
      </c>
      <c r="F91" s="178" t="str">
        <f>'報告書（事業主控）'!AW224</f>
        <v>下</v>
      </c>
      <c r="G91" s="258" t="str">
        <f>IF(ISERROR(VLOOKUP(E91,労務比率,'報告書（事業主控）'!AX224,FALSE)),"",VLOOKUP(E91,労務比率,'報告書（事業主控）'!AX224,FALSE))</f>
        <v/>
      </c>
      <c r="H91" s="258" t="str">
        <f>IF(ISERROR(VLOOKUP(E91,労務比率,'報告書（事業主控）'!AX224+1,FALSE)),"",VLOOKUP(E91,労務比率,'報告書（事業主控）'!AX224+1,FALSE))</f>
        <v/>
      </c>
      <c r="I91" s="178">
        <f>'報告書（事業主控）'!AH225</f>
        <v>0</v>
      </c>
      <c r="J91" s="178">
        <f>'報告書（事業主控）'!AH224</f>
        <v>0</v>
      </c>
      <c r="K91" s="178">
        <f>'報告書（事業主控）'!AN224</f>
        <v>0</v>
      </c>
      <c r="L91" s="339">
        <f t="shared" si="11"/>
        <v>0</v>
      </c>
      <c r="M91" s="258">
        <f t="shared" si="16"/>
        <v>0</v>
      </c>
      <c r="N91" s="343">
        <f t="shared" si="15"/>
        <v>0</v>
      </c>
      <c r="O91" s="342">
        <f t="shared" si="19"/>
        <v>0</v>
      </c>
      <c r="P91" s="343">
        <f>INT(SUMIF(O91:O99,0,I91:I99)*105/108)</f>
        <v>0</v>
      </c>
      <c r="Q91" s="346">
        <f>INT(P91*IF(COUNTIF(R91:R99,1)=0,0,SUMIF(R91:R99,1,G91:G99)/COUNTIF(R91:R99,1))/100)</f>
        <v>0</v>
      </c>
      <c r="R91" s="343">
        <f>IF(AND(J91=0,C91&gt;=設定シート!E$85,C91&lt;=設定シート!G$85),1,0)</f>
        <v>0</v>
      </c>
    </row>
    <row r="92" spans="1:18" ht="15" customHeight="1">
      <c r="B92" s="178">
        <v>2</v>
      </c>
      <c r="C92" s="178" t="str">
        <f>'報告書（事業主控）'!AV226</f>
        <v/>
      </c>
      <c r="E92" s="178">
        <f>'報告書（事業主控）'!$F$242</f>
        <v>0</v>
      </c>
      <c r="F92" s="178" t="str">
        <f>'報告書（事業主控）'!AW226</f>
        <v>下</v>
      </c>
      <c r="G92" s="258" t="str">
        <f>IF(ISERROR(VLOOKUP(E92,労務比率,'報告書（事業主控）'!AX226,FALSE)),"",VLOOKUP(E92,労務比率,'報告書（事業主控）'!AX226,FALSE))</f>
        <v/>
      </c>
      <c r="H92" s="258" t="str">
        <f>IF(ISERROR(VLOOKUP(E92,労務比率,'報告書（事業主控）'!AX226+1,FALSE)),"",VLOOKUP(E92,労務比率,'報告書（事業主控）'!AX226+1,FALSE))</f>
        <v/>
      </c>
      <c r="I92" s="178">
        <f>'報告書（事業主控）'!AH227</f>
        <v>0</v>
      </c>
      <c r="J92" s="178">
        <f>'報告書（事業主控）'!AH226</f>
        <v>0</v>
      </c>
      <c r="K92" s="178">
        <f>'報告書（事業主控）'!AN226</f>
        <v>0</v>
      </c>
      <c r="L92" s="339">
        <f t="shared" si="11"/>
        <v>0</v>
      </c>
      <c r="M92" s="258">
        <f t="shared" si="16"/>
        <v>0</v>
      </c>
      <c r="N92" s="343">
        <f t="shared" si="15"/>
        <v>0</v>
      </c>
      <c r="O92" s="342">
        <f t="shared" si="19"/>
        <v>0</v>
      </c>
      <c r="P92" s="343"/>
      <c r="Q92" s="343"/>
      <c r="R92" s="343">
        <f>IF(AND(J92=0,C92&gt;=設定シート!E$85,C92&lt;=設定シート!G$85),1,0)</f>
        <v>0</v>
      </c>
    </row>
    <row r="93" spans="1:18" ht="15" customHeight="1">
      <c r="B93" s="178">
        <v>3</v>
      </c>
      <c r="C93" s="178" t="str">
        <f>'報告書（事業主控）'!AV228</f>
        <v/>
      </c>
      <c r="E93" s="178">
        <f>'報告書（事業主控）'!$F$242</f>
        <v>0</v>
      </c>
      <c r="F93" s="178" t="str">
        <f>'報告書（事業主控）'!AW228</f>
        <v>下</v>
      </c>
      <c r="G93" s="258" t="str">
        <f>IF(ISERROR(VLOOKUP(E93,労務比率,'報告書（事業主控）'!AX228,FALSE)),"",VLOOKUP(E93,労務比率,'報告書（事業主控）'!AX228,FALSE))</f>
        <v/>
      </c>
      <c r="H93" s="258" t="str">
        <f>IF(ISERROR(VLOOKUP(E93,労務比率,'報告書（事業主控）'!AX228+1,FALSE)),"",VLOOKUP(E93,労務比率,'報告書（事業主控）'!AX228+1,FALSE))</f>
        <v/>
      </c>
      <c r="I93" s="178">
        <f>'報告書（事業主控）'!AH229</f>
        <v>0</v>
      </c>
      <c r="J93" s="178">
        <f>'報告書（事業主控）'!AH228</f>
        <v>0</v>
      </c>
      <c r="K93" s="178">
        <f>'報告書（事業主控）'!AN228</f>
        <v>0</v>
      </c>
      <c r="L93" s="339">
        <f t="shared" si="11"/>
        <v>0</v>
      </c>
      <c r="M93" s="258">
        <f t="shared" si="16"/>
        <v>0</v>
      </c>
      <c r="N93" s="343">
        <f t="shared" si="15"/>
        <v>0</v>
      </c>
      <c r="O93" s="342">
        <f t="shared" si="19"/>
        <v>0</v>
      </c>
      <c r="P93" s="343"/>
      <c r="Q93" s="343"/>
      <c r="R93" s="343">
        <f>IF(AND(J93=0,C93&gt;=設定シート!E$85,C93&lt;=設定シート!G$85),1,0)</f>
        <v>0</v>
      </c>
    </row>
    <row r="94" spans="1:18" ht="15" customHeight="1">
      <c r="B94" s="178">
        <v>4</v>
      </c>
      <c r="C94" s="178" t="str">
        <f>'報告書（事業主控）'!AV230</f>
        <v/>
      </c>
      <c r="E94" s="178">
        <f>'報告書（事業主控）'!$F$242</f>
        <v>0</v>
      </c>
      <c r="F94" s="178" t="str">
        <f>'報告書（事業主控）'!AW230</f>
        <v>下</v>
      </c>
      <c r="G94" s="258" t="str">
        <f>IF(ISERROR(VLOOKUP(E94,労務比率,'報告書（事業主控）'!AX230,FALSE)),"",VLOOKUP(E94,労務比率,'報告書（事業主控）'!AX230,FALSE))</f>
        <v/>
      </c>
      <c r="H94" s="258" t="str">
        <f>IF(ISERROR(VLOOKUP(E94,労務比率,'報告書（事業主控）'!AX230+1,FALSE)),"",VLOOKUP(E94,労務比率,'報告書（事業主控）'!AX230+1,FALSE))</f>
        <v/>
      </c>
      <c r="I94" s="178">
        <f>'報告書（事業主控）'!AH231</f>
        <v>0</v>
      </c>
      <c r="J94" s="178">
        <f>'報告書（事業主控）'!AH230</f>
        <v>0</v>
      </c>
      <c r="K94" s="178">
        <f>'報告書（事業主控）'!AN230</f>
        <v>0</v>
      </c>
      <c r="L94" s="339">
        <f t="shared" si="11"/>
        <v>0</v>
      </c>
      <c r="M94" s="258">
        <f t="shared" si="16"/>
        <v>0</v>
      </c>
      <c r="N94" s="343">
        <f t="shared" si="15"/>
        <v>0</v>
      </c>
      <c r="O94" s="342">
        <f t="shared" si="19"/>
        <v>0</v>
      </c>
      <c r="P94" s="343"/>
      <c r="Q94" s="343"/>
      <c r="R94" s="343">
        <f>IF(AND(J94=0,C94&gt;=設定シート!E$85,C94&lt;=設定シート!G$85),1,0)</f>
        <v>0</v>
      </c>
    </row>
    <row r="95" spans="1:18" ht="15" customHeight="1">
      <c r="B95" s="178">
        <v>5</v>
      </c>
      <c r="C95" s="178" t="str">
        <f>'報告書（事業主控）'!AV232</f>
        <v/>
      </c>
      <c r="E95" s="178">
        <f>'報告書（事業主控）'!$F$242</f>
        <v>0</v>
      </c>
      <c r="F95" s="178" t="str">
        <f>'報告書（事業主控）'!AW232</f>
        <v>下</v>
      </c>
      <c r="G95" s="258" t="str">
        <f>IF(ISERROR(VLOOKUP(E95,労務比率,'報告書（事業主控）'!AX232,FALSE)),"",VLOOKUP(E95,労務比率,'報告書（事業主控）'!AX232,FALSE))</f>
        <v/>
      </c>
      <c r="H95" s="258" t="str">
        <f>IF(ISERROR(VLOOKUP(E95,労務比率,'報告書（事業主控）'!AX232+1,FALSE)),"",VLOOKUP(E95,労務比率,'報告書（事業主控）'!AX232+1,FALSE))</f>
        <v/>
      </c>
      <c r="I95" s="178">
        <f>'報告書（事業主控）'!AH233</f>
        <v>0</v>
      </c>
      <c r="J95" s="178">
        <f>'報告書（事業主控）'!AH232</f>
        <v>0</v>
      </c>
      <c r="K95" s="178">
        <f>'報告書（事業主控）'!AN232</f>
        <v>0</v>
      </c>
      <c r="L95" s="339">
        <f t="shared" si="11"/>
        <v>0</v>
      </c>
      <c r="M95" s="258">
        <f t="shared" si="16"/>
        <v>0</v>
      </c>
      <c r="N95" s="343">
        <f t="shared" si="15"/>
        <v>0</v>
      </c>
      <c r="O95" s="342">
        <f t="shared" si="19"/>
        <v>0</v>
      </c>
      <c r="P95" s="343"/>
      <c r="Q95" s="343"/>
      <c r="R95" s="343">
        <f>IF(AND(J95=0,C95&gt;=設定シート!E$85,C95&lt;=設定シート!G$85),1,0)</f>
        <v>0</v>
      </c>
    </row>
    <row r="96" spans="1:18" ht="15" customHeight="1">
      <c r="B96" s="178">
        <v>6</v>
      </c>
      <c r="C96" s="178" t="str">
        <f>'報告書（事業主控）'!AV234</f>
        <v/>
      </c>
      <c r="E96" s="178">
        <f>'報告書（事業主控）'!$F$242</f>
        <v>0</v>
      </c>
      <c r="F96" s="178" t="str">
        <f>'報告書（事業主控）'!AW234</f>
        <v>下</v>
      </c>
      <c r="G96" s="258" t="str">
        <f>IF(ISERROR(VLOOKUP(E96,労務比率,'報告書（事業主控）'!AX234,FALSE)),"",VLOOKUP(E96,労務比率,'報告書（事業主控）'!AX234,FALSE))</f>
        <v/>
      </c>
      <c r="H96" s="258" t="str">
        <f>IF(ISERROR(VLOOKUP(E96,労務比率,'報告書（事業主控）'!AX234+1,FALSE)),"",VLOOKUP(E96,労務比率,'報告書（事業主控）'!AX234+1,FALSE))</f>
        <v/>
      </c>
      <c r="I96" s="178">
        <f>'報告書（事業主控）'!AH235</f>
        <v>0</v>
      </c>
      <c r="J96" s="178">
        <f>'報告書（事業主控）'!AH234</f>
        <v>0</v>
      </c>
      <c r="K96" s="178">
        <f>'報告書（事業主控）'!AN234</f>
        <v>0</v>
      </c>
      <c r="L96" s="339">
        <f t="shared" si="11"/>
        <v>0</v>
      </c>
      <c r="M96" s="258">
        <f t="shared" si="16"/>
        <v>0</v>
      </c>
      <c r="N96" s="343">
        <f t="shared" si="15"/>
        <v>0</v>
      </c>
      <c r="O96" s="342">
        <f t="shared" si="19"/>
        <v>0</v>
      </c>
      <c r="P96" s="343"/>
      <c r="Q96" s="343"/>
      <c r="R96" s="343">
        <f>IF(AND(J96=0,C96&gt;=設定シート!E$85,C96&lt;=設定シート!G$85),1,0)</f>
        <v>0</v>
      </c>
    </row>
    <row r="97" spans="1:18" ht="15" customHeight="1">
      <c r="B97" s="178">
        <v>7</v>
      </c>
      <c r="C97" s="178" t="str">
        <f>'報告書（事業主控）'!AV236</f>
        <v/>
      </c>
      <c r="E97" s="178">
        <f>'報告書（事業主控）'!$F$242</f>
        <v>0</v>
      </c>
      <c r="F97" s="178" t="str">
        <f>'報告書（事業主控）'!AW236</f>
        <v>下</v>
      </c>
      <c r="G97" s="258" t="str">
        <f>IF(ISERROR(VLOOKUP(E97,労務比率,'報告書（事業主控）'!AX236,FALSE)),"",VLOOKUP(E97,労務比率,'報告書（事業主控）'!AX236,FALSE))</f>
        <v/>
      </c>
      <c r="H97" s="258" t="str">
        <f>IF(ISERROR(VLOOKUP(E97,労務比率,'報告書（事業主控）'!AX236+1,FALSE)),"",VLOOKUP(E97,労務比率,'報告書（事業主控）'!AX236+1,FALSE))</f>
        <v/>
      </c>
      <c r="I97" s="178">
        <f>'報告書（事業主控）'!AH237</f>
        <v>0</v>
      </c>
      <c r="J97" s="178">
        <f>'報告書（事業主控）'!AH236</f>
        <v>0</v>
      </c>
      <c r="K97" s="178">
        <f>'報告書（事業主控）'!AN236</f>
        <v>0</v>
      </c>
      <c r="L97" s="339">
        <f t="shared" si="11"/>
        <v>0</v>
      </c>
      <c r="M97" s="258">
        <f t="shared" si="16"/>
        <v>0</v>
      </c>
      <c r="N97" s="343">
        <f t="shared" si="15"/>
        <v>0</v>
      </c>
      <c r="O97" s="342">
        <f t="shared" si="19"/>
        <v>0</v>
      </c>
      <c r="P97" s="343"/>
      <c r="Q97" s="343"/>
      <c r="R97" s="343">
        <f>IF(AND(J97=0,C97&gt;=設定シート!E$85,C97&lt;=設定シート!G$85),1,0)</f>
        <v>0</v>
      </c>
    </row>
    <row r="98" spans="1:18" ht="15" customHeight="1">
      <c r="B98" s="178">
        <v>8</v>
      </c>
      <c r="C98" s="178" t="str">
        <f>'報告書（事業主控）'!AV238</f>
        <v/>
      </c>
      <c r="E98" s="178">
        <f>'報告書（事業主控）'!$F$242</f>
        <v>0</v>
      </c>
      <c r="F98" s="178" t="str">
        <f>'報告書（事業主控）'!AW238</f>
        <v>下</v>
      </c>
      <c r="G98" s="258" t="str">
        <f>IF(ISERROR(VLOOKUP(E98,労務比率,'報告書（事業主控）'!AX238,FALSE)),"",VLOOKUP(E98,労務比率,'報告書（事業主控）'!AX238,FALSE))</f>
        <v/>
      </c>
      <c r="H98" s="258" t="str">
        <f>IF(ISERROR(VLOOKUP(E98,労務比率,'報告書（事業主控）'!AX238+1,FALSE)),"",VLOOKUP(E98,労務比率,'報告書（事業主控）'!AX238+1,FALSE))</f>
        <v/>
      </c>
      <c r="I98" s="178">
        <f>'報告書（事業主控）'!AH239</f>
        <v>0</v>
      </c>
      <c r="J98" s="178">
        <f>'報告書（事業主控）'!AH238</f>
        <v>0</v>
      </c>
      <c r="K98" s="178">
        <f>'報告書（事業主控）'!AN238</f>
        <v>0</v>
      </c>
      <c r="L98" s="339">
        <f t="shared" si="11"/>
        <v>0</v>
      </c>
      <c r="M98" s="258">
        <f t="shared" si="16"/>
        <v>0</v>
      </c>
      <c r="N98" s="343">
        <f t="shared" si="15"/>
        <v>0</v>
      </c>
      <c r="O98" s="342">
        <f t="shared" si="19"/>
        <v>0</v>
      </c>
      <c r="P98" s="343"/>
      <c r="Q98" s="343"/>
      <c r="R98" s="343">
        <f>IF(AND(J98=0,C98&gt;=設定シート!E$85,C98&lt;=設定シート!G$85),1,0)</f>
        <v>0</v>
      </c>
    </row>
    <row r="99" spans="1:18" ht="15" customHeight="1">
      <c r="B99" s="178">
        <v>9</v>
      </c>
      <c r="C99" s="178" t="str">
        <f>'報告書（事業主控）'!AV240</f>
        <v/>
      </c>
      <c r="E99" s="178">
        <f>'報告書（事業主控）'!$F$242</f>
        <v>0</v>
      </c>
      <c r="F99" s="178" t="str">
        <f>'報告書（事業主控）'!AW240</f>
        <v>下</v>
      </c>
      <c r="G99" s="258" t="str">
        <f>IF(ISERROR(VLOOKUP(E99,労務比率,'報告書（事業主控）'!AX240,FALSE)),"",VLOOKUP(E99,労務比率,'報告書（事業主控）'!AX240,FALSE))</f>
        <v/>
      </c>
      <c r="H99" s="258" t="str">
        <f>IF(ISERROR(VLOOKUP(E99,労務比率,'報告書（事業主控）'!AX240+1,FALSE)),"",VLOOKUP(E99,労務比率,'報告書（事業主控）'!AX240+1,FALSE))</f>
        <v/>
      </c>
      <c r="I99" s="178">
        <f>'報告書（事業主控）'!AH241</f>
        <v>0</v>
      </c>
      <c r="J99" s="178">
        <f>'報告書（事業主控）'!AH240</f>
        <v>0</v>
      </c>
      <c r="K99" s="178">
        <f>'報告書（事業主控）'!AN240</f>
        <v>0</v>
      </c>
      <c r="L99" s="339">
        <f t="shared" si="11"/>
        <v>0</v>
      </c>
      <c r="M99" s="258">
        <f t="shared" si="16"/>
        <v>0</v>
      </c>
      <c r="N99" s="343">
        <f t="shared" si="15"/>
        <v>0</v>
      </c>
      <c r="O99" s="342">
        <f t="shared" si="19"/>
        <v>0</v>
      </c>
      <c r="P99" s="343"/>
      <c r="Q99" s="343"/>
      <c r="R99" s="343">
        <f>IF(AND(J99=0,C99&gt;=設定シート!E$85,C99&lt;=設定シート!G$85),1,0)</f>
        <v>0</v>
      </c>
    </row>
    <row r="100" spans="1:18" ht="15" customHeight="1">
      <c r="A100" s="178">
        <v>7</v>
      </c>
      <c r="B100" s="178">
        <v>1</v>
      </c>
      <c r="C100" s="178" t="str">
        <f>'報告書（事業主控）'!AV265</f>
        <v/>
      </c>
      <c r="E100" s="178">
        <f>'報告書（事業主控）'!$F$283</f>
        <v>0</v>
      </c>
      <c r="F100" s="178" t="str">
        <f>'報告書（事業主控）'!AW265</f>
        <v>下</v>
      </c>
      <c r="G100" s="258" t="str">
        <f>IF(ISERROR(VLOOKUP(E100,労務比率,'報告書（事業主控）'!AX265,FALSE)),"",VLOOKUP(E100,労務比率,'報告書（事業主控）'!AX265,FALSE))</f>
        <v/>
      </c>
      <c r="H100" s="258" t="str">
        <f>IF(ISERROR(VLOOKUP(E100,労務比率,'報告書（事業主控）'!AX265+1,FALSE)),"",VLOOKUP(E100,労務比率,'報告書（事業主控）'!AX265+1,FALSE))</f>
        <v/>
      </c>
      <c r="I100" s="178">
        <f>'報告書（事業主控）'!AH266</f>
        <v>0</v>
      </c>
      <c r="J100" s="178">
        <f>'報告書（事業主控）'!AH265</f>
        <v>0</v>
      </c>
      <c r="K100" s="178">
        <f>'報告書（事業主控）'!AN265</f>
        <v>0</v>
      </c>
      <c r="L100" s="339">
        <f t="shared" si="11"/>
        <v>0</v>
      </c>
      <c r="M100" s="258">
        <f t="shared" si="16"/>
        <v>0</v>
      </c>
      <c r="N100" s="343">
        <f t="shared" si="15"/>
        <v>0</v>
      </c>
      <c r="O100" s="342">
        <f t="shared" si="19"/>
        <v>0</v>
      </c>
      <c r="P100" s="343">
        <f>INT(SUMIF(O100:O108,0,I100:I108)*105/108)</f>
        <v>0</v>
      </c>
      <c r="Q100" s="346">
        <f>INT(P100*IF(COUNTIF(R100:R108,1)=0,0,SUMIF(R100:R108,1,G100:G108)/COUNTIF(R100:R108,1))/100)</f>
        <v>0</v>
      </c>
      <c r="R100" s="343">
        <f>IF(AND(J100=0,C100&gt;=設定シート!E$85,C100&lt;=設定シート!G$85),1,0)</f>
        <v>0</v>
      </c>
    </row>
    <row r="101" spans="1:18" ht="15" customHeight="1">
      <c r="B101" s="178">
        <v>2</v>
      </c>
      <c r="C101" s="178" t="str">
        <f>'報告書（事業主控）'!AV267</f>
        <v/>
      </c>
      <c r="E101" s="178">
        <f>'報告書（事業主控）'!$F$283</f>
        <v>0</v>
      </c>
      <c r="F101" s="178" t="str">
        <f>'報告書（事業主控）'!AW267</f>
        <v>下</v>
      </c>
      <c r="G101" s="258" t="str">
        <f>IF(ISERROR(VLOOKUP(E101,労務比率,'報告書（事業主控）'!AX267,FALSE)),"",VLOOKUP(E101,労務比率,'報告書（事業主控）'!AX267,FALSE))</f>
        <v/>
      </c>
      <c r="H101" s="258" t="str">
        <f>IF(ISERROR(VLOOKUP(E101,労務比率,'報告書（事業主控）'!AX267+1,FALSE)),"",VLOOKUP(E101,労務比率,'報告書（事業主控）'!AX267+1,FALSE))</f>
        <v/>
      </c>
      <c r="I101" s="178">
        <f>'報告書（事業主控）'!AH268</f>
        <v>0</v>
      </c>
      <c r="J101" s="178">
        <f>'報告書（事業主控）'!AH267</f>
        <v>0</v>
      </c>
      <c r="K101" s="178">
        <f>'報告書（事業主控）'!AN267</f>
        <v>0</v>
      </c>
      <c r="L101" s="339">
        <f t="shared" si="11"/>
        <v>0</v>
      </c>
      <c r="M101" s="258">
        <f t="shared" si="16"/>
        <v>0</v>
      </c>
      <c r="N101" s="343">
        <f t="shared" si="15"/>
        <v>0</v>
      </c>
      <c r="O101" s="342">
        <f t="shared" si="19"/>
        <v>0</v>
      </c>
      <c r="P101" s="343"/>
      <c r="Q101" s="343"/>
      <c r="R101" s="343">
        <f>IF(AND(J101=0,C101&gt;=設定シート!E$85,C101&lt;=設定シート!G$85),1,0)</f>
        <v>0</v>
      </c>
    </row>
    <row r="102" spans="1:18" ht="15" customHeight="1">
      <c r="B102" s="178">
        <v>3</v>
      </c>
      <c r="C102" s="178" t="str">
        <f>'報告書（事業主控）'!AV269</f>
        <v/>
      </c>
      <c r="E102" s="178">
        <f>'報告書（事業主控）'!$F$283</f>
        <v>0</v>
      </c>
      <c r="F102" s="178" t="str">
        <f>'報告書（事業主控）'!AW269</f>
        <v>下</v>
      </c>
      <c r="G102" s="258" t="str">
        <f>IF(ISERROR(VLOOKUP(E102,労務比率,'報告書（事業主控）'!AX269,FALSE)),"",VLOOKUP(E102,労務比率,'報告書（事業主控）'!AX269,FALSE))</f>
        <v/>
      </c>
      <c r="H102" s="258" t="str">
        <f>IF(ISERROR(VLOOKUP(E102,労務比率,'報告書（事業主控）'!AX269+1,FALSE)),"",VLOOKUP(E102,労務比率,'報告書（事業主控）'!AX269+1,FALSE))</f>
        <v/>
      </c>
      <c r="I102" s="178">
        <f>'報告書（事業主控）'!AH270</f>
        <v>0</v>
      </c>
      <c r="J102" s="178">
        <f>'報告書（事業主控）'!AH269</f>
        <v>0</v>
      </c>
      <c r="K102" s="178">
        <f>'報告書（事業主控）'!AN269</f>
        <v>0</v>
      </c>
      <c r="L102" s="339">
        <f t="shared" si="11"/>
        <v>0</v>
      </c>
      <c r="M102" s="258">
        <f t="shared" si="16"/>
        <v>0</v>
      </c>
      <c r="N102" s="343">
        <f t="shared" si="15"/>
        <v>0</v>
      </c>
      <c r="O102" s="342">
        <f t="shared" si="19"/>
        <v>0</v>
      </c>
      <c r="P102" s="343"/>
      <c r="Q102" s="343"/>
      <c r="R102" s="343">
        <f>IF(AND(J102=0,C102&gt;=設定シート!E$85,C102&lt;=設定シート!G$85),1,0)</f>
        <v>0</v>
      </c>
    </row>
    <row r="103" spans="1:18" ht="15" customHeight="1">
      <c r="B103" s="178">
        <v>4</v>
      </c>
      <c r="C103" s="178" t="str">
        <f>'報告書（事業主控）'!AV271</f>
        <v/>
      </c>
      <c r="E103" s="178">
        <f>'報告書（事業主控）'!$F$283</f>
        <v>0</v>
      </c>
      <c r="F103" s="178" t="str">
        <f>'報告書（事業主控）'!AW271</f>
        <v>下</v>
      </c>
      <c r="G103" s="258" t="str">
        <f>IF(ISERROR(VLOOKUP(E103,労務比率,'報告書（事業主控）'!AX271,FALSE)),"",VLOOKUP(E103,労務比率,'報告書（事業主控）'!AX271,FALSE))</f>
        <v/>
      </c>
      <c r="H103" s="258" t="str">
        <f>IF(ISERROR(VLOOKUP(E103,労務比率,'報告書（事業主控）'!AX271+1,FALSE)),"",VLOOKUP(E103,労務比率,'報告書（事業主控）'!AX271+1,FALSE))</f>
        <v/>
      </c>
      <c r="I103" s="178">
        <f>'報告書（事業主控）'!AH272</f>
        <v>0</v>
      </c>
      <c r="J103" s="178">
        <f>'報告書（事業主控）'!AH271</f>
        <v>0</v>
      </c>
      <c r="K103" s="178">
        <f>'報告書（事業主控）'!AN271</f>
        <v>0</v>
      </c>
      <c r="L103" s="339">
        <f t="shared" si="11"/>
        <v>0</v>
      </c>
      <c r="M103" s="258">
        <f t="shared" si="16"/>
        <v>0</v>
      </c>
      <c r="N103" s="343">
        <f t="shared" si="15"/>
        <v>0</v>
      </c>
      <c r="O103" s="342">
        <f t="shared" si="19"/>
        <v>0</v>
      </c>
      <c r="P103" s="343"/>
      <c r="Q103" s="343"/>
      <c r="R103" s="343">
        <f>IF(AND(J103=0,C103&gt;=設定シート!E$85,C103&lt;=設定シート!G$85),1,0)</f>
        <v>0</v>
      </c>
    </row>
    <row r="104" spans="1:18" ht="15" customHeight="1">
      <c r="B104" s="178">
        <v>5</v>
      </c>
      <c r="C104" s="178" t="str">
        <f>'報告書（事業主控）'!AV273</f>
        <v/>
      </c>
      <c r="E104" s="178">
        <f>'報告書（事業主控）'!$F$283</f>
        <v>0</v>
      </c>
      <c r="F104" s="178" t="str">
        <f>'報告書（事業主控）'!AW273</f>
        <v>下</v>
      </c>
      <c r="G104" s="258" t="str">
        <f>IF(ISERROR(VLOOKUP(E104,労務比率,'報告書（事業主控）'!AX273,FALSE)),"",VLOOKUP(E104,労務比率,'報告書（事業主控）'!AX273,FALSE))</f>
        <v/>
      </c>
      <c r="H104" s="258" t="str">
        <f>IF(ISERROR(VLOOKUP(E104,労務比率,'報告書（事業主控）'!AX273+1,FALSE)),"",VLOOKUP(E104,労務比率,'報告書（事業主控）'!AX273+1,FALSE))</f>
        <v/>
      </c>
      <c r="I104" s="178">
        <f>'報告書（事業主控）'!AH274</f>
        <v>0</v>
      </c>
      <c r="J104" s="178">
        <f>'報告書（事業主控）'!AH273</f>
        <v>0</v>
      </c>
      <c r="K104" s="178">
        <f>'報告書（事業主控）'!AN273</f>
        <v>0</v>
      </c>
      <c r="L104" s="339">
        <f t="shared" si="11"/>
        <v>0</v>
      </c>
      <c r="M104" s="258">
        <f t="shared" si="16"/>
        <v>0</v>
      </c>
      <c r="N104" s="343">
        <f t="shared" si="15"/>
        <v>0</v>
      </c>
      <c r="O104" s="342">
        <f t="shared" si="19"/>
        <v>0</v>
      </c>
      <c r="P104" s="343"/>
      <c r="Q104" s="343"/>
      <c r="R104" s="343">
        <f>IF(AND(J104=0,C104&gt;=設定シート!E$85,C104&lt;=設定シート!G$85),1,0)</f>
        <v>0</v>
      </c>
    </row>
    <row r="105" spans="1:18" ht="15" customHeight="1">
      <c r="B105" s="178">
        <v>6</v>
      </c>
      <c r="C105" s="178" t="str">
        <f>'報告書（事業主控）'!AV275</f>
        <v/>
      </c>
      <c r="E105" s="178">
        <f>'報告書（事業主控）'!$F$283</f>
        <v>0</v>
      </c>
      <c r="F105" s="178" t="str">
        <f>'報告書（事業主控）'!AW275</f>
        <v>下</v>
      </c>
      <c r="G105" s="258" t="str">
        <f>IF(ISERROR(VLOOKUP(E105,労務比率,'報告書（事業主控）'!AX275,FALSE)),"",VLOOKUP(E105,労務比率,'報告書（事業主控）'!AX275,FALSE))</f>
        <v/>
      </c>
      <c r="H105" s="258" t="str">
        <f>IF(ISERROR(VLOOKUP(E105,労務比率,'報告書（事業主控）'!AX275+1,FALSE)),"",VLOOKUP(E105,労務比率,'報告書（事業主控）'!AX275+1,FALSE))</f>
        <v/>
      </c>
      <c r="I105" s="178">
        <f>'報告書（事業主控）'!AH276</f>
        <v>0</v>
      </c>
      <c r="J105" s="178">
        <f>'報告書（事業主控）'!AH275</f>
        <v>0</v>
      </c>
      <c r="K105" s="178">
        <f>'報告書（事業主控）'!AN275</f>
        <v>0</v>
      </c>
      <c r="L105" s="339">
        <f t="shared" si="11"/>
        <v>0</v>
      </c>
      <c r="M105" s="258">
        <f t="shared" si="16"/>
        <v>0</v>
      </c>
      <c r="N105" s="343">
        <f t="shared" si="15"/>
        <v>0</v>
      </c>
      <c r="O105" s="342">
        <f t="shared" si="19"/>
        <v>0</v>
      </c>
      <c r="P105" s="343"/>
      <c r="Q105" s="343"/>
      <c r="R105" s="343">
        <f>IF(AND(J105=0,C105&gt;=設定シート!E$85,C105&lt;=設定シート!G$85),1,0)</f>
        <v>0</v>
      </c>
    </row>
    <row r="106" spans="1:18" ht="15" customHeight="1">
      <c r="B106" s="178">
        <v>7</v>
      </c>
      <c r="C106" s="178" t="str">
        <f>'報告書（事業主控）'!AV277</f>
        <v/>
      </c>
      <c r="E106" s="178">
        <f>'報告書（事業主控）'!$F$283</f>
        <v>0</v>
      </c>
      <c r="F106" s="178" t="str">
        <f>'報告書（事業主控）'!AW277</f>
        <v>下</v>
      </c>
      <c r="G106" s="258" t="str">
        <f>IF(ISERROR(VLOOKUP(E106,労務比率,'報告書（事業主控）'!AX277,FALSE)),"",VLOOKUP(E106,労務比率,'報告書（事業主控）'!AX277,FALSE))</f>
        <v/>
      </c>
      <c r="H106" s="258" t="str">
        <f>IF(ISERROR(VLOOKUP(E106,労務比率,'報告書（事業主控）'!AX277+1,FALSE)),"",VLOOKUP(E106,労務比率,'報告書（事業主控）'!AX277+1,FALSE))</f>
        <v/>
      </c>
      <c r="I106" s="178">
        <f>'報告書（事業主控）'!AH278</f>
        <v>0</v>
      </c>
      <c r="J106" s="178">
        <f>'報告書（事業主控）'!AH277</f>
        <v>0</v>
      </c>
      <c r="K106" s="178">
        <f>'報告書（事業主控）'!AN277</f>
        <v>0</v>
      </c>
      <c r="L106" s="339">
        <f t="shared" si="11"/>
        <v>0</v>
      </c>
      <c r="M106" s="258">
        <f t="shared" si="16"/>
        <v>0</v>
      </c>
      <c r="N106" s="343">
        <f t="shared" si="15"/>
        <v>0</v>
      </c>
      <c r="O106" s="342">
        <f t="shared" si="19"/>
        <v>0</v>
      </c>
      <c r="P106" s="343"/>
      <c r="Q106" s="343"/>
      <c r="R106" s="343">
        <f>IF(AND(J106=0,C106&gt;=設定シート!E$85,C106&lt;=設定シート!G$85),1,0)</f>
        <v>0</v>
      </c>
    </row>
    <row r="107" spans="1:18" ht="15" customHeight="1">
      <c r="B107" s="178">
        <v>8</v>
      </c>
      <c r="C107" s="178" t="str">
        <f>'報告書（事業主控）'!AV279</f>
        <v/>
      </c>
      <c r="E107" s="178">
        <f>'報告書（事業主控）'!$F$283</f>
        <v>0</v>
      </c>
      <c r="F107" s="178" t="str">
        <f>'報告書（事業主控）'!AW279</f>
        <v>下</v>
      </c>
      <c r="G107" s="258" t="str">
        <f>IF(ISERROR(VLOOKUP(E107,労務比率,'報告書（事業主控）'!AX279,FALSE)),"",VLOOKUP(E107,労務比率,'報告書（事業主控）'!AX279,FALSE))</f>
        <v/>
      </c>
      <c r="H107" s="258" t="str">
        <f>IF(ISERROR(VLOOKUP(E107,労務比率,'報告書（事業主控）'!AX279+1,FALSE)),"",VLOOKUP(E107,労務比率,'報告書（事業主控）'!AX279+1,FALSE))</f>
        <v/>
      </c>
      <c r="I107" s="178">
        <f>'報告書（事業主控）'!AH280</f>
        <v>0</v>
      </c>
      <c r="J107" s="178">
        <f>'報告書（事業主控）'!AH279</f>
        <v>0</v>
      </c>
      <c r="K107" s="178">
        <f>'報告書（事業主控）'!AN279</f>
        <v>0</v>
      </c>
      <c r="L107" s="339">
        <f t="shared" si="11"/>
        <v>0</v>
      </c>
      <c r="M107" s="258">
        <f t="shared" si="16"/>
        <v>0</v>
      </c>
      <c r="N107" s="343">
        <f t="shared" si="15"/>
        <v>0</v>
      </c>
      <c r="O107" s="342">
        <f t="shared" si="19"/>
        <v>0</v>
      </c>
      <c r="P107" s="343"/>
      <c r="Q107" s="343"/>
      <c r="R107" s="343">
        <f>IF(AND(J107=0,C107&gt;=設定シート!E$85,C107&lt;=設定シート!G$85),1,0)</f>
        <v>0</v>
      </c>
    </row>
    <row r="108" spans="1:18" ht="15" customHeight="1">
      <c r="B108" s="178">
        <v>9</v>
      </c>
      <c r="C108" s="178" t="str">
        <f>'報告書（事業主控）'!AV281</f>
        <v/>
      </c>
      <c r="E108" s="178">
        <f>'報告書（事業主控）'!$F$283</f>
        <v>0</v>
      </c>
      <c r="F108" s="178" t="str">
        <f>'報告書（事業主控）'!AW281</f>
        <v>下</v>
      </c>
      <c r="G108" s="258" t="str">
        <f>IF(ISERROR(VLOOKUP(E108,労務比率,'報告書（事業主控）'!AX281,FALSE)),"",VLOOKUP(E108,労務比率,'報告書（事業主控）'!AX281,FALSE))</f>
        <v/>
      </c>
      <c r="H108" s="258" t="str">
        <f>IF(ISERROR(VLOOKUP(E108,労務比率,'報告書（事業主控）'!AX281+1,FALSE)),"",VLOOKUP(E108,労務比率,'報告書（事業主控）'!AX281+1,FALSE))</f>
        <v/>
      </c>
      <c r="I108" s="178">
        <f>'報告書（事業主控）'!AH282</f>
        <v>0</v>
      </c>
      <c r="J108" s="178">
        <f>'報告書（事業主控）'!AH281</f>
        <v>0</v>
      </c>
      <c r="K108" s="178">
        <f>'報告書（事業主控）'!AN281</f>
        <v>0</v>
      </c>
      <c r="L108" s="339">
        <f t="shared" si="11"/>
        <v>0</v>
      </c>
      <c r="M108" s="258">
        <f t="shared" si="16"/>
        <v>0</v>
      </c>
      <c r="N108" s="343">
        <f t="shared" si="15"/>
        <v>0</v>
      </c>
      <c r="O108" s="342">
        <f t="shared" si="19"/>
        <v>0</v>
      </c>
      <c r="P108" s="343"/>
      <c r="Q108" s="343"/>
      <c r="R108" s="343">
        <f>IF(AND(J108=0,C108&gt;=設定シート!E$85,C108&lt;=設定シート!G$85),1,0)</f>
        <v>0</v>
      </c>
    </row>
    <row r="109" spans="1:18" ht="15" customHeight="1">
      <c r="A109" s="178">
        <v>8</v>
      </c>
      <c r="B109" s="178">
        <v>1</v>
      </c>
      <c r="C109" s="178" t="str">
        <f>'報告書（事業主控）'!AV306</f>
        <v/>
      </c>
      <c r="E109" s="178">
        <f>'報告書（事業主控）'!$F$324</f>
        <v>0</v>
      </c>
      <c r="F109" s="178" t="str">
        <f>'報告書（事業主控）'!AW306</f>
        <v>下</v>
      </c>
      <c r="G109" s="258" t="str">
        <f>IF(ISERROR(VLOOKUP(E109,労務比率,'報告書（事業主控）'!AX306,FALSE)),"",VLOOKUP(E109,労務比率,'報告書（事業主控）'!AX306,FALSE))</f>
        <v/>
      </c>
      <c r="H109" s="258" t="str">
        <f>IF(ISERROR(VLOOKUP(E109,労務比率,'報告書（事業主控）'!AX306+1,FALSE)),"",VLOOKUP(E109,労務比率,'報告書（事業主控）'!AX306+1,FALSE))</f>
        <v/>
      </c>
      <c r="I109" s="178">
        <f>'報告書（事業主控）'!AH307</f>
        <v>0</v>
      </c>
      <c r="J109" s="178">
        <f>'報告書（事業主控）'!AH306</f>
        <v>0</v>
      </c>
      <c r="K109" s="178">
        <f>'報告書（事業主控）'!AN306</f>
        <v>0</v>
      </c>
      <c r="L109" s="339">
        <f t="shared" si="11"/>
        <v>0</v>
      </c>
      <c r="M109" s="258">
        <f t="shared" si="16"/>
        <v>0</v>
      </c>
      <c r="N109" s="343">
        <f t="shared" si="15"/>
        <v>0</v>
      </c>
      <c r="O109" s="342">
        <f t="shared" si="19"/>
        <v>0</v>
      </c>
      <c r="P109" s="343">
        <f>INT(SUMIF(O109:O117,0,I109:I117)*105/108)</f>
        <v>0</v>
      </c>
      <c r="Q109" s="346">
        <f>INT(P109*IF(COUNTIF(R109:R117,1)=0,0,SUMIF(R109:R117,1,G109:G117)/COUNTIF(R109:R117,1))/100)</f>
        <v>0</v>
      </c>
      <c r="R109" s="343">
        <f>IF(AND(J109=0,C109&gt;=設定シート!E$85,C109&lt;=設定シート!G$85),1,0)</f>
        <v>0</v>
      </c>
    </row>
    <row r="110" spans="1:18" ht="15" customHeight="1">
      <c r="B110" s="178">
        <v>2</v>
      </c>
      <c r="C110" s="178" t="str">
        <f>'報告書（事業主控）'!AV308</f>
        <v/>
      </c>
      <c r="E110" s="178">
        <f>'報告書（事業主控）'!$F$324</f>
        <v>0</v>
      </c>
      <c r="F110" s="178" t="str">
        <f>'報告書（事業主控）'!AW308</f>
        <v>下</v>
      </c>
      <c r="G110" s="258" t="str">
        <f>IF(ISERROR(VLOOKUP(E110,労務比率,'報告書（事業主控）'!AX308,FALSE)),"",VLOOKUP(E110,労務比率,'報告書（事業主控）'!AX308,FALSE))</f>
        <v/>
      </c>
      <c r="H110" s="258" t="str">
        <f>IF(ISERROR(VLOOKUP(E110,労務比率,'報告書（事業主控）'!AX308+1,FALSE)),"",VLOOKUP(E110,労務比率,'報告書（事業主控）'!AX308+1,FALSE))</f>
        <v/>
      </c>
      <c r="I110" s="178">
        <f>'報告書（事業主控）'!AH309</f>
        <v>0</v>
      </c>
      <c r="J110" s="178">
        <f>'報告書（事業主控）'!AH308</f>
        <v>0</v>
      </c>
      <c r="K110" s="178">
        <f>'報告書（事業主控）'!AN308</f>
        <v>0</v>
      </c>
      <c r="L110" s="339">
        <f t="shared" si="11"/>
        <v>0</v>
      </c>
      <c r="M110" s="258">
        <f t="shared" si="16"/>
        <v>0</v>
      </c>
      <c r="N110" s="343">
        <f t="shared" si="15"/>
        <v>0</v>
      </c>
      <c r="O110" s="342">
        <f t="shared" si="19"/>
        <v>0</v>
      </c>
      <c r="P110" s="343"/>
      <c r="Q110" s="343"/>
      <c r="R110" s="343">
        <f>IF(AND(J110=0,C110&gt;=設定シート!E$85,C110&lt;=設定シート!G$85),1,0)</f>
        <v>0</v>
      </c>
    </row>
    <row r="111" spans="1:18" ht="15" customHeight="1">
      <c r="B111" s="178">
        <v>3</v>
      </c>
      <c r="C111" s="178" t="str">
        <f>'報告書（事業主控）'!AV310</f>
        <v/>
      </c>
      <c r="E111" s="178">
        <f>'報告書（事業主控）'!$F$324</f>
        <v>0</v>
      </c>
      <c r="F111" s="178" t="str">
        <f>'報告書（事業主控）'!AW310</f>
        <v>下</v>
      </c>
      <c r="G111" s="258" t="str">
        <f>IF(ISERROR(VLOOKUP(E111,労務比率,'報告書（事業主控）'!AX310,FALSE)),"",VLOOKUP(E111,労務比率,'報告書（事業主控）'!AX310,FALSE))</f>
        <v/>
      </c>
      <c r="H111" s="258" t="str">
        <f>IF(ISERROR(VLOOKUP(E111,労務比率,'報告書（事業主控）'!AX310+1,FALSE)),"",VLOOKUP(E111,労務比率,'報告書（事業主控）'!AX310+1,FALSE))</f>
        <v/>
      </c>
      <c r="I111" s="178">
        <f>'報告書（事業主控）'!AH311</f>
        <v>0</v>
      </c>
      <c r="J111" s="178">
        <f>'報告書（事業主控）'!AH310</f>
        <v>0</v>
      </c>
      <c r="K111" s="178">
        <f>'報告書（事業主控）'!AN310</f>
        <v>0</v>
      </c>
      <c r="L111" s="339">
        <f t="shared" si="11"/>
        <v>0</v>
      </c>
      <c r="M111" s="258">
        <f t="shared" si="16"/>
        <v>0</v>
      </c>
      <c r="N111" s="343">
        <f t="shared" si="15"/>
        <v>0</v>
      </c>
      <c r="O111" s="342">
        <f t="shared" si="19"/>
        <v>0</v>
      </c>
      <c r="P111" s="343"/>
      <c r="Q111" s="343"/>
      <c r="R111" s="343">
        <f>IF(AND(J111=0,C111&gt;=設定シート!E$85,C111&lt;=設定シート!G$85),1,0)</f>
        <v>0</v>
      </c>
    </row>
    <row r="112" spans="1:18" ht="15" customHeight="1">
      <c r="B112" s="178">
        <v>4</v>
      </c>
      <c r="C112" s="178" t="str">
        <f>'報告書（事業主控）'!AV312</f>
        <v/>
      </c>
      <c r="E112" s="178">
        <f>'報告書（事業主控）'!$F$324</f>
        <v>0</v>
      </c>
      <c r="F112" s="178" t="str">
        <f>'報告書（事業主控）'!AW312</f>
        <v>下</v>
      </c>
      <c r="G112" s="258" t="str">
        <f>IF(ISERROR(VLOOKUP(E112,労務比率,'報告書（事業主控）'!AX312,FALSE)),"",VLOOKUP(E112,労務比率,'報告書（事業主控）'!AX312,FALSE))</f>
        <v/>
      </c>
      <c r="H112" s="258" t="str">
        <f>IF(ISERROR(VLOOKUP(E112,労務比率,'報告書（事業主控）'!AX312+1,FALSE)),"",VLOOKUP(E112,労務比率,'報告書（事業主控）'!AX312+1,FALSE))</f>
        <v/>
      </c>
      <c r="I112" s="178">
        <f>'報告書（事業主控）'!AH313</f>
        <v>0</v>
      </c>
      <c r="J112" s="178">
        <f>'報告書（事業主控）'!AH312</f>
        <v>0</v>
      </c>
      <c r="K112" s="178">
        <f>'報告書（事業主控）'!AN312</f>
        <v>0</v>
      </c>
      <c r="L112" s="339">
        <f t="shared" si="11"/>
        <v>0</v>
      </c>
      <c r="M112" s="258">
        <f t="shared" si="16"/>
        <v>0</v>
      </c>
      <c r="N112" s="343">
        <f t="shared" si="15"/>
        <v>0</v>
      </c>
      <c r="O112" s="342">
        <f t="shared" si="19"/>
        <v>0</v>
      </c>
      <c r="P112" s="343"/>
      <c r="Q112" s="343"/>
      <c r="R112" s="343">
        <f>IF(AND(J112=0,C112&gt;=設定シート!E$85,C112&lt;=設定シート!G$85),1,0)</f>
        <v>0</v>
      </c>
    </row>
    <row r="113" spans="1:18" ht="15" customHeight="1">
      <c r="B113" s="178">
        <v>5</v>
      </c>
      <c r="C113" s="178" t="str">
        <f>'報告書（事業主控）'!AV314</f>
        <v/>
      </c>
      <c r="E113" s="178">
        <f>'報告書（事業主控）'!$F$324</f>
        <v>0</v>
      </c>
      <c r="F113" s="178" t="str">
        <f>'報告書（事業主控）'!AW314</f>
        <v>下</v>
      </c>
      <c r="G113" s="258" t="str">
        <f>IF(ISERROR(VLOOKUP(E113,労務比率,'報告書（事業主控）'!AX314,FALSE)),"",VLOOKUP(E113,労務比率,'報告書（事業主控）'!AX314,FALSE))</f>
        <v/>
      </c>
      <c r="H113" s="258" t="str">
        <f>IF(ISERROR(VLOOKUP(E113,労務比率,'報告書（事業主控）'!AX314+1,FALSE)),"",VLOOKUP(E113,労務比率,'報告書（事業主控）'!AX314+1,FALSE))</f>
        <v/>
      </c>
      <c r="I113" s="178">
        <f>'報告書（事業主控）'!AH315</f>
        <v>0</v>
      </c>
      <c r="J113" s="178">
        <f>'報告書（事業主控）'!AH314</f>
        <v>0</v>
      </c>
      <c r="K113" s="178">
        <f>'報告書（事業主控）'!AN314</f>
        <v>0</v>
      </c>
      <c r="L113" s="339">
        <f t="shared" si="11"/>
        <v>0</v>
      </c>
      <c r="M113" s="258">
        <f t="shared" si="16"/>
        <v>0</v>
      </c>
      <c r="N113" s="343">
        <f t="shared" si="15"/>
        <v>0</v>
      </c>
      <c r="O113" s="342">
        <f t="shared" si="19"/>
        <v>0</v>
      </c>
      <c r="P113" s="343"/>
      <c r="Q113" s="343"/>
      <c r="R113" s="343">
        <f>IF(AND(J113=0,C113&gt;=設定シート!E$85,C113&lt;=設定シート!G$85),1,0)</f>
        <v>0</v>
      </c>
    </row>
    <row r="114" spans="1:18" ht="15" customHeight="1">
      <c r="B114" s="178">
        <v>6</v>
      </c>
      <c r="C114" s="178" t="str">
        <f>'報告書（事業主控）'!AV316</f>
        <v/>
      </c>
      <c r="E114" s="178">
        <f>'報告書（事業主控）'!$F$324</f>
        <v>0</v>
      </c>
      <c r="F114" s="178" t="str">
        <f>'報告書（事業主控）'!AW316</f>
        <v>下</v>
      </c>
      <c r="G114" s="258" t="str">
        <f>IF(ISERROR(VLOOKUP(E114,労務比率,'報告書（事業主控）'!AX316,FALSE)),"",VLOOKUP(E114,労務比率,'報告書（事業主控）'!AX316,FALSE))</f>
        <v/>
      </c>
      <c r="H114" s="258" t="str">
        <f>IF(ISERROR(VLOOKUP(E114,労務比率,'報告書（事業主控）'!AX316+1,FALSE)),"",VLOOKUP(E114,労務比率,'報告書（事業主控）'!AX316+1,FALSE))</f>
        <v/>
      </c>
      <c r="I114" s="178">
        <f>'報告書（事業主控）'!AH317</f>
        <v>0</v>
      </c>
      <c r="J114" s="178">
        <f>'報告書（事業主控）'!AH316</f>
        <v>0</v>
      </c>
      <c r="K114" s="178">
        <f>'報告書（事業主控）'!AN316</f>
        <v>0</v>
      </c>
      <c r="L114" s="339">
        <f t="shared" si="11"/>
        <v>0</v>
      </c>
      <c r="M114" s="258">
        <f t="shared" si="16"/>
        <v>0</v>
      </c>
      <c r="N114" s="343">
        <f t="shared" si="15"/>
        <v>0</v>
      </c>
      <c r="O114" s="342">
        <f t="shared" si="19"/>
        <v>0</v>
      </c>
      <c r="P114" s="343"/>
      <c r="Q114" s="343"/>
      <c r="R114" s="343">
        <f>IF(AND(J114=0,C114&gt;=設定シート!E$85,C114&lt;=設定シート!G$85),1,0)</f>
        <v>0</v>
      </c>
    </row>
    <row r="115" spans="1:18" ht="15" customHeight="1">
      <c r="B115" s="178">
        <v>7</v>
      </c>
      <c r="C115" s="178" t="str">
        <f>'報告書（事業主控）'!AV318</f>
        <v/>
      </c>
      <c r="E115" s="178">
        <f>'報告書（事業主控）'!$F$324</f>
        <v>0</v>
      </c>
      <c r="F115" s="178" t="str">
        <f>'報告書（事業主控）'!AW318</f>
        <v>下</v>
      </c>
      <c r="G115" s="258" t="str">
        <f>IF(ISERROR(VLOOKUP(E115,労務比率,'報告書（事業主控）'!AX318,FALSE)),"",VLOOKUP(E115,労務比率,'報告書（事業主控）'!AX318,FALSE))</f>
        <v/>
      </c>
      <c r="H115" s="258" t="str">
        <f>IF(ISERROR(VLOOKUP(E115,労務比率,'報告書（事業主控）'!AX318+1,FALSE)),"",VLOOKUP(E115,労務比率,'報告書（事業主控）'!AX318+1,FALSE))</f>
        <v/>
      </c>
      <c r="I115" s="178">
        <f>'報告書（事業主控）'!AH319</f>
        <v>0</v>
      </c>
      <c r="J115" s="178">
        <f>'報告書（事業主控）'!AH318</f>
        <v>0</v>
      </c>
      <c r="K115" s="178">
        <f>'報告書（事業主控）'!AN318</f>
        <v>0</v>
      </c>
      <c r="L115" s="339">
        <f t="shared" ref="L115:L135" si="20">IF(ISERROR(INT((ROUNDDOWN(I115*G115/100,0)+K115)/1000)),0,INT((ROUNDDOWN(I115*G115/100,0)+K115)/1000))</f>
        <v>0</v>
      </c>
      <c r="M115" s="258">
        <f t="shared" si="16"/>
        <v>0</v>
      </c>
      <c r="N115" s="343">
        <f t="shared" ref="N115:N135" si="21">IF(R115=1,0,I115)</f>
        <v>0</v>
      </c>
      <c r="O115" s="342">
        <f t="shared" si="19"/>
        <v>0</v>
      </c>
      <c r="P115" s="343"/>
      <c r="Q115" s="343"/>
      <c r="R115" s="343">
        <f>IF(AND(J115=0,C115&gt;=設定シート!E$85,C115&lt;=設定シート!G$85),1,0)</f>
        <v>0</v>
      </c>
    </row>
    <row r="116" spans="1:18" ht="15" customHeight="1">
      <c r="B116" s="178">
        <v>8</v>
      </c>
      <c r="C116" s="178" t="str">
        <f>'報告書（事業主控）'!AV320</f>
        <v/>
      </c>
      <c r="E116" s="178">
        <f>'報告書（事業主控）'!$F$324</f>
        <v>0</v>
      </c>
      <c r="F116" s="178" t="str">
        <f>'報告書（事業主控）'!AW320</f>
        <v>下</v>
      </c>
      <c r="G116" s="258" t="str">
        <f>IF(ISERROR(VLOOKUP(E116,労務比率,'報告書（事業主控）'!AX320,FALSE)),"",VLOOKUP(E116,労務比率,'報告書（事業主控）'!AX320,FALSE))</f>
        <v/>
      </c>
      <c r="H116" s="258" t="str">
        <f>IF(ISERROR(VLOOKUP(E116,労務比率,'報告書（事業主控）'!AX320+1,FALSE)),"",VLOOKUP(E116,労務比率,'報告書（事業主控）'!AX320+1,FALSE))</f>
        <v/>
      </c>
      <c r="I116" s="178">
        <f>'報告書（事業主控）'!AH321</f>
        <v>0</v>
      </c>
      <c r="J116" s="178">
        <f>'報告書（事業主控）'!AH320</f>
        <v>0</v>
      </c>
      <c r="K116" s="178">
        <f>'報告書（事業主控）'!AN320</f>
        <v>0</v>
      </c>
      <c r="L116" s="339">
        <f t="shared" si="20"/>
        <v>0</v>
      </c>
      <c r="M116" s="258">
        <f t="shared" si="16"/>
        <v>0</v>
      </c>
      <c r="N116" s="343">
        <f t="shared" si="21"/>
        <v>0</v>
      </c>
      <c r="O116" s="342">
        <f t="shared" si="19"/>
        <v>0</v>
      </c>
      <c r="P116" s="343"/>
      <c r="Q116" s="343"/>
      <c r="R116" s="343">
        <f>IF(AND(J116=0,C116&gt;=設定シート!E$85,C116&lt;=設定シート!G$85),1,0)</f>
        <v>0</v>
      </c>
    </row>
    <row r="117" spans="1:18" ht="15" customHeight="1">
      <c r="B117" s="178">
        <v>9</v>
      </c>
      <c r="C117" s="178" t="str">
        <f>'報告書（事業主控）'!AV322</f>
        <v/>
      </c>
      <c r="E117" s="178">
        <f>'報告書（事業主控）'!$F$324</f>
        <v>0</v>
      </c>
      <c r="F117" s="178" t="str">
        <f>'報告書（事業主控）'!AW322</f>
        <v>下</v>
      </c>
      <c r="G117" s="258" t="str">
        <f>IF(ISERROR(VLOOKUP(E117,労務比率,'報告書（事業主控）'!AX322,FALSE)),"",VLOOKUP(E117,労務比率,'報告書（事業主控）'!AX322,FALSE))</f>
        <v/>
      </c>
      <c r="H117" s="258" t="str">
        <f>IF(ISERROR(VLOOKUP(E117,労務比率,'報告書（事業主控）'!AX322+1,FALSE)),"",VLOOKUP(E117,労務比率,'報告書（事業主控）'!AX322+1,FALSE))</f>
        <v/>
      </c>
      <c r="I117" s="178">
        <f>'報告書（事業主控）'!AH323</f>
        <v>0</v>
      </c>
      <c r="J117" s="178">
        <f>'報告書（事業主控）'!AH322</f>
        <v>0</v>
      </c>
      <c r="K117" s="178">
        <f>'報告書（事業主控）'!AN322</f>
        <v>0</v>
      </c>
      <c r="L117" s="339">
        <f t="shared" si="20"/>
        <v>0</v>
      </c>
      <c r="M117" s="258">
        <f t="shared" si="16"/>
        <v>0</v>
      </c>
      <c r="N117" s="343">
        <f t="shared" si="21"/>
        <v>0</v>
      </c>
      <c r="O117" s="342">
        <f t="shared" si="19"/>
        <v>0</v>
      </c>
      <c r="P117" s="343"/>
      <c r="Q117" s="343"/>
      <c r="R117" s="343">
        <f>IF(AND(J117=0,C117&gt;=設定シート!E$85,C117&lt;=設定シート!G$85),1,0)</f>
        <v>0</v>
      </c>
    </row>
    <row r="118" spans="1:18" ht="15" customHeight="1">
      <c r="A118" s="178">
        <v>9</v>
      </c>
      <c r="B118" s="178">
        <v>1</v>
      </c>
      <c r="C118" s="178" t="str">
        <f>'報告書（事業主控）'!AV347</f>
        <v/>
      </c>
      <c r="E118" s="178">
        <f>'報告書（事業主控）'!$F$365</f>
        <v>0</v>
      </c>
      <c r="F118" s="178" t="str">
        <f>'報告書（事業主控）'!AW347</f>
        <v>下</v>
      </c>
      <c r="G118" s="258" t="str">
        <f>IF(ISERROR(VLOOKUP(E118,労務比率,'報告書（事業主控）'!AX347,FALSE)),"",VLOOKUP(E118,労務比率,'報告書（事業主控）'!AX347,FALSE))</f>
        <v/>
      </c>
      <c r="H118" s="258" t="str">
        <f>IF(ISERROR(VLOOKUP(E118,労務比率,'報告書（事業主控）'!AX347+1,FALSE)),"",VLOOKUP(E118,労務比率,'報告書（事業主控）'!AX347+1,FALSE))</f>
        <v/>
      </c>
      <c r="I118" s="178">
        <f>'報告書（事業主控）'!AH348</f>
        <v>0</v>
      </c>
      <c r="J118" s="178">
        <f>'報告書（事業主控）'!AH347</f>
        <v>0</v>
      </c>
      <c r="K118" s="178">
        <f>'報告書（事業主控）'!AN347</f>
        <v>0</v>
      </c>
      <c r="L118" s="339">
        <f t="shared" si="20"/>
        <v>0</v>
      </c>
      <c r="M118" s="258">
        <f t="shared" si="16"/>
        <v>0</v>
      </c>
      <c r="N118" s="343">
        <f t="shared" si="21"/>
        <v>0</v>
      </c>
      <c r="O118" s="342">
        <f t="shared" si="19"/>
        <v>0</v>
      </c>
      <c r="P118" s="343">
        <f>INT(SUMIF(O118:O126,0,I118:I126)*105/108)</f>
        <v>0</v>
      </c>
      <c r="Q118" s="346">
        <f>INT(P118*IF(COUNTIF(R118:R126,1)=0,0,SUMIF(R118:R126,1,G118:G126)/COUNTIF(R118:R126,1))/100)</f>
        <v>0</v>
      </c>
      <c r="R118" s="343">
        <f>IF(AND(J118=0,C118&gt;=設定シート!E$85,C118&lt;=設定シート!G$85),1,0)</f>
        <v>0</v>
      </c>
    </row>
    <row r="119" spans="1:18" ht="15" customHeight="1">
      <c r="B119" s="178">
        <v>2</v>
      </c>
      <c r="C119" s="178" t="str">
        <f>'報告書（事業主控）'!AV349</f>
        <v/>
      </c>
      <c r="E119" s="178">
        <f>'報告書（事業主控）'!$F$365</f>
        <v>0</v>
      </c>
      <c r="F119" s="178" t="str">
        <f>'報告書（事業主控）'!AW349</f>
        <v>下</v>
      </c>
      <c r="G119" s="258" t="str">
        <f>IF(ISERROR(VLOOKUP(E119,労務比率,'報告書（事業主控）'!AX349,FALSE)),"",VLOOKUP(E119,労務比率,'報告書（事業主控）'!AX349,FALSE))</f>
        <v/>
      </c>
      <c r="H119" s="258" t="str">
        <f>IF(ISERROR(VLOOKUP(E119,労務比率,'報告書（事業主控）'!AX349+1,FALSE)),"",VLOOKUP(E119,労務比率,'報告書（事業主控）'!AX349+1,FALSE))</f>
        <v/>
      </c>
      <c r="I119" s="178">
        <f>'報告書（事業主控）'!AH350</f>
        <v>0</v>
      </c>
      <c r="J119" s="178">
        <f>'報告書（事業主控）'!AH349</f>
        <v>0</v>
      </c>
      <c r="K119" s="178">
        <f>'報告書（事業主控）'!AN349</f>
        <v>0</v>
      </c>
      <c r="L119" s="339">
        <f t="shared" si="20"/>
        <v>0</v>
      </c>
      <c r="M119" s="258">
        <f t="shared" si="16"/>
        <v>0</v>
      </c>
      <c r="N119" s="343">
        <f t="shared" si="21"/>
        <v>0</v>
      </c>
      <c r="O119" s="342">
        <f t="shared" si="19"/>
        <v>0</v>
      </c>
      <c r="P119" s="343"/>
      <c r="Q119" s="343"/>
      <c r="R119" s="343">
        <f>IF(AND(J119=0,C119&gt;=設定シート!E$85,C119&lt;=設定シート!G$85),1,0)</f>
        <v>0</v>
      </c>
    </row>
    <row r="120" spans="1:18" ht="15" customHeight="1">
      <c r="B120" s="178">
        <v>3</v>
      </c>
      <c r="C120" s="178" t="str">
        <f>'報告書（事業主控）'!AV351</f>
        <v/>
      </c>
      <c r="E120" s="178">
        <f>'報告書（事業主控）'!$F$365</f>
        <v>0</v>
      </c>
      <c r="F120" s="178" t="str">
        <f>'報告書（事業主控）'!AW351</f>
        <v>下</v>
      </c>
      <c r="G120" s="258" t="str">
        <f>IF(ISERROR(VLOOKUP(E120,労務比率,'報告書（事業主控）'!AX351,FALSE)),"",VLOOKUP(E120,労務比率,'報告書（事業主控）'!AX351,FALSE))</f>
        <v/>
      </c>
      <c r="H120" s="258" t="str">
        <f>IF(ISERROR(VLOOKUP(E120,労務比率,'報告書（事業主控）'!AX351+1,FALSE)),"",VLOOKUP(E120,労務比率,'報告書（事業主控）'!AX351+1,FALSE))</f>
        <v/>
      </c>
      <c r="I120" s="178">
        <f>'報告書（事業主控）'!AH352</f>
        <v>0</v>
      </c>
      <c r="J120" s="178">
        <f>'報告書（事業主控）'!AH351</f>
        <v>0</v>
      </c>
      <c r="K120" s="178">
        <f>'報告書（事業主控）'!AN351</f>
        <v>0</v>
      </c>
      <c r="L120" s="339">
        <f t="shared" si="20"/>
        <v>0</v>
      </c>
      <c r="M120" s="258">
        <f t="shared" ref="M120:M135" si="22">IF(ISERROR(L120*H120),0,L120*H120)</f>
        <v>0</v>
      </c>
      <c r="N120" s="343">
        <f t="shared" si="21"/>
        <v>0</v>
      </c>
      <c r="O120" s="342">
        <f t="shared" si="19"/>
        <v>0</v>
      </c>
      <c r="P120" s="343"/>
      <c r="Q120" s="343"/>
      <c r="R120" s="343">
        <f>IF(AND(J120=0,C120&gt;=設定シート!E$85,C120&lt;=設定シート!G$85),1,0)</f>
        <v>0</v>
      </c>
    </row>
    <row r="121" spans="1:18" ht="15" customHeight="1">
      <c r="B121" s="178">
        <v>4</v>
      </c>
      <c r="C121" s="178" t="str">
        <f>'報告書（事業主控）'!AV353</f>
        <v/>
      </c>
      <c r="E121" s="178">
        <f>'報告書（事業主控）'!$F$365</f>
        <v>0</v>
      </c>
      <c r="F121" s="178" t="str">
        <f>'報告書（事業主控）'!AW353</f>
        <v>下</v>
      </c>
      <c r="G121" s="258" t="str">
        <f>IF(ISERROR(VLOOKUP(E121,労務比率,'報告書（事業主控）'!AX353,FALSE)),"",VLOOKUP(E121,労務比率,'報告書（事業主控）'!AX353,FALSE))</f>
        <v/>
      </c>
      <c r="H121" s="258" t="str">
        <f>IF(ISERROR(VLOOKUP(E121,労務比率,'報告書（事業主控）'!AX353+1,FALSE)),"",VLOOKUP(E121,労務比率,'報告書（事業主控）'!AX353+1,FALSE))</f>
        <v/>
      </c>
      <c r="I121" s="178">
        <f>'報告書（事業主控）'!AH354</f>
        <v>0</v>
      </c>
      <c r="J121" s="178">
        <f>'報告書（事業主控）'!AH353</f>
        <v>0</v>
      </c>
      <c r="K121" s="178">
        <f>'報告書（事業主控）'!AN353</f>
        <v>0</v>
      </c>
      <c r="L121" s="339">
        <f t="shared" si="20"/>
        <v>0</v>
      </c>
      <c r="M121" s="258">
        <f t="shared" si="22"/>
        <v>0</v>
      </c>
      <c r="N121" s="343">
        <f t="shared" si="21"/>
        <v>0</v>
      </c>
      <c r="O121" s="342">
        <f t="shared" si="19"/>
        <v>0</v>
      </c>
      <c r="P121" s="343"/>
      <c r="Q121" s="343"/>
      <c r="R121" s="343">
        <f>IF(AND(J121=0,C121&gt;=設定シート!E$85,C121&lt;=設定シート!G$85),1,0)</f>
        <v>0</v>
      </c>
    </row>
    <row r="122" spans="1:18" ht="15" customHeight="1">
      <c r="B122" s="178">
        <v>5</v>
      </c>
      <c r="C122" s="178" t="str">
        <f>'報告書（事業主控）'!AV355</f>
        <v/>
      </c>
      <c r="E122" s="178">
        <f>'報告書（事業主控）'!$F$365</f>
        <v>0</v>
      </c>
      <c r="F122" s="178" t="str">
        <f>'報告書（事業主控）'!AW355</f>
        <v>下</v>
      </c>
      <c r="G122" s="258" t="str">
        <f>IF(ISERROR(VLOOKUP(E122,労務比率,'報告書（事業主控）'!AX355,FALSE)),"",VLOOKUP(E122,労務比率,'報告書（事業主控）'!AX355,FALSE))</f>
        <v/>
      </c>
      <c r="H122" s="258" t="str">
        <f>IF(ISERROR(VLOOKUP(E122,労務比率,'報告書（事業主控）'!AX355+1,FALSE)),"",VLOOKUP(E122,労務比率,'報告書（事業主控）'!AX355+1,FALSE))</f>
        <v/>
      </c>
      <c r="I122" s="178">
        <f>'報告書（事業主控）'!AH356</f>
        <v>0</v>
      </c>
      <c r="J122" s="178">
        <f>'報告書（事業主控）'!AH355</f>
        <v>0</v>
      </c>
      <c r="K122" s="178">
        <f>'報告書（事業主控）'!AN355</f>
        <v>0</v>
      </c>
      <c r="L122" s="339">
        <f t="shared" si="20"/>
        <v>0</v>
      </c>
      <c r="M122" s="258">
        <f t="shared" si="22"/>
        <v>0</v>
      </c>
      <c r="N122" s="343">
        <f t="shared" si="21"/>
        <v>0</v>
      </c>
      <c r="O122" s="342">
        <f t="shared" si="19"/>
        <v>0</v>
      </c>
      <c r="P122" s="343"/>
      <c r="Q122" s="343"/>
      <c r="R122" s="343">
        <f>IF(AND(J122=0,C122&gt;=設定シート!E$85,C122&lt;=設定シート!G$85),1,0)</f>
        <v>0</v>
      </c>
    </row>
    <row r="123" spans="1:18" ht="15" customHeight="1">
      <c r="B123" s="178">
        <v>6</v>
      </c>
      <c r="C123" s="178" t="str">
        <f>'報告書（事業主控）'!AV357</f>
        <v/>
      </c>
      <c r="E123" s="178">
        <f>'報告書（事業主控）'!$F$365</f>
        <v>0</v>
      </c>
      <c r="F123" s="178" t="str">
        <f>'報告書（事業主控）'!AW357</f>
        <v>下</v>
      </c>
      <c r="G123" s="258" t="str">
        <f>IF(ISERROR(VLOOKUP(E123,労務比率,'報告書（事業主控）'!AX357,FALSE)),"",VLOOKUP(E123,労務比率,'報告書（事業主控）'!AX357,FALSE))</f>
        <v/>
      </c>
      <c r="H123" s="258" t="str">
        <f>IF(ISERROR(VLOOKUP(E123,労務比率,'報告書（事業主控）'!AX357+1,FALSE)),"",VLOOKUP(E123,労務比率,'報告書（事業主控）'!AX357+1,FALSE))</f>
        <v/>
      </c>
      <c r="I123" s="178">
        <f>'報告書（事業主控）'!AH358</f>
        <v>0</v>
      </c>
      <c r="J123" s="178">
        <f>'報告書（事業主控）'!AH357</f>
        <v>0</v>
      </c>
      <c r="K123" s="178">
        <f>'報告書（事業主控）'!AN357</f>
        <v>0</v>
      </c>
      <c r="L123" s="339">
        <f t="shared" si="20"/>
        <v>0</v>
      </c>
      <c r="M123" s="258">
        <f t="shared" si="22"/>
        <v>0</v>
      </c>
      <c r="N123" s="343">
        <f t="shared" si="21"/>
        <v>0</v>
      </c>
      <c r="O123" s="342">
        <f t="shared" si="19"/>
        <v>0</v>
      </c>
      <c r="P123" s="343"/>
      <c r="Q123" s="343"/>
      <c r="R123" s="343">
        <f>IF(AND(J123=0,C123&gt;=設定シート!E$85,C123&lt;=設定シート!G$85),1,0)</f>
        <v>0</v>
      </c>
    </row>
    <row r="124" spans="1:18" ht="15" customHeight="1">
      <c r="B124" s="178">
        <v>7</v>
      </c>
      <c r="C124" s="178" t="str">
        <f>'報告書（事業主控）'!AV359</f>
        <v/>
      </c>
      <c r="E124" s="178">
        <f>'報告書（事業主控）'!$F$365</f>
        <v>0</v>
      </c>
      <c r="F124" s="178" t="str">
        <f>'報告書（事業主控）'!AW359</f>
        <v>下</v>
      </c>
      <c r="G124" s="258" t="str">
        <f>IF(ISERROR(VLOOKUP(E124,労務比率,'報告書（事業主控）'!AX359,FALSE)),"",VLOOKUP(E124,労務比率,'報告書（事業主控）'!AX359,FALSE))</f>
        <v/>
      </c>
      <c r="H124" s="258" t="str">
        <f>IF(ISERROR(VLOOKUP(E124,労務比率,'報告書（事業主控）'!AX359+1,FALSE)),"",VLOOKUP(E124,労務比率,'報告書（事業主控）'!AX359+1,FALSE))</f>
        <v/>
      </c>
      <c r="I124" s="178">
        <f>'報告書（事業主控）'!AH360</f>
        <v>0</v>
      </c>
      <c r="J124" s="178">
        <f>'報告書（事業主控）'!AH359</f>
        <v>0</v>
      </c>
      <c r="K124" s="178">
        <f>'報告書（事業主控）'!AN359</f>
        <v>0</v>
      </c>
      <c r="L124" s="339">
        <f t="shared" si="20"/>
        <v>0</v>
      </c>
      <c r="M124" s="258">
        <f t="shared" si="22"/>
        <v>0</v>
      </c>
      <c r="N124" s="343">
        <f t="shared" si="21"/>
        <v>0</v>
      </c>
      <c r="O124" s="342">
        <f t="shared" si="19"/>
        <v>0</v>
      </c>
      <c r="P124" s="343"/>
      <c r="Q124" s="343"/>
      <c r="R124" s="343">
        <f>IF(AND(J124=0,C124&gt;=設定シート!E$85,C124&lt;=設定シート!G$85),1,0)</f>
        <v>0</v>
      </c>
    </row>
    <row r="125" spans="1:18" ht="15" customHeight="1">
      <c r="B125" s="178">
        <v>8</v>
      </c>
      <c r="C125" s="178" t="str">
        <f>'報告書（事業主控）'!AV361</f>
        <v/>
      </c>
      <c r="E125" s="178">
        <f>'報告書（事業主控）'!$F$365</f>
        <v>0</v>
      </c>
      <c r="F125" s="178" t="str">
        <f>'報告書（事業主控）'!AW361</f>
        <v>下</v>
      </c>
      <c r="G125" s="258" t="str">
        <f>IF(ISERROR(VLOOKUP(E125,労務比率,'報告書（事業主控）'!AX361,FALSE)),"",VLOOKUP(E125,労務比率,'報告書（事業主控）'!AX361,FALSE))</f>
        <v/>
      </c>
      <c r="H125" s="258" t="str">
        <f>IF(ISERROR(VLOOKUP(E125,労務比率,'報告書（事業主控）'!AX361+1,FALSE)),"",VLOOKUP(E125,労務比率,'報告書（事業主控）'!AX361+1,FALSE))</f>
        <v/>
      </c>
      <c r="I125" s="178">
        <f>'報告書（事業主控）'!AH362</f>
        <v>0</v>
      </c>
      <c r="J125" s="178">
        <f>'報告書（事業主控）'!AH361</f>
        <v>0</v>
      </c>
      <c r="K125" s="178">
        <f>'報告書（事業主控）'!AN361</f>
        <v>0</v>
      </c>
      <c r="L125" s="339">
        <f t="shared" si="20"/>
        <v>0</v>
      </c>
      <c r="M125" s="258">
        <f t="shared" si="22"/>
        <v>0</v>
      </c>
      <c r="N125" s="343">
        <f t="shared" si="21"/>
        <v>0</v>
      </c>
      <c r="O125" s="342">
        <f t="shared" si="19"/>
        <v>0</v>
      </c>
      <c r="P125" s="343"/>
      <c r="Q125" s="343"/>
      <c r="R125" s="343">
        <f>IF(AND(J125=0,C125&gt;=設定シート!E$85,C125&lt;=設定シート!G$85),1,0)</f>
        <v>0</v>
      </c>
    </row>
    <row r="126" spans="1:18" ht="15" customHeight="1">
      <c r="B126" s="178">
        <v>9</v>
      </c>
      <c r="C126" s="178" t="str">
        <f>'報告書（事業主控）'!AV363</f>
        <v/>
      </c>
      <c r="E126" s="178">
        <f>'報告書（事業主控）'!$F$365</f>
        <v>0</v>
      </c>
      <c r="F126" s="178" t="str">
        <f>'報告書（事業主控）'!AW363</f>
        <v>下</v>
      </c>
      <c r="G126" s="258" t="str">
        <f>IF(ISERROR(VLOOKUP(E126,労務比率,'報告書（事業主控）'!AX363,FALSE)),"",VLOOKUP(E126,労務比率,'報告書（事業主控）'!AX363,FALSE))</f>
        <v/>
      </c>
      <c r="H126" s="258" t="str">
        <f>IF(ISERROR(VLOOKUP(E126,労務比率,'報告書（事業主控）'!AX363+1,FALSE)),"",VLOOKUP(E126,労務比率,'報告書（事業主控）'!AX363+1,FALSE))</f>
        <v/>
      </c>
      <c r="I126" s="178">
        <f>'報告書（事業主控）'!AH364</f>
        <v>0</v>
      </c>
      <c r="J126" s="178">
        <f>'報告書（事業主控）'!AH363</f>
        <v>0</v>
      </c>
      <c r="K126" s="178">
        <f>'報告書（事業主控）'!AN363</f>
        <v>0</v>
      </c>
      <c r="L126" s="339">
        <f t="shared" si="20"/>
        <v>0</v>
      </c>
      <c r="M126" s="258">
        <f t="shared" si="22"/>
        <v>0</v>
      </c>
      <c r="N126" s="343">
        <f t="shared" si="21"/>
        <v>0</v>
      </c>
      <c r="O126" s="342">
        <f t="shared" si="19"/>
        <v>0</v>
      </c>
      <c r="P126" s="343"/>
      <c r="Q126" s="343"/>
      <c r="R126" s="343">
        <f>IF(AND(J126=0,C126&gt;=設定シート!E$85,C126&lt;=設定シート!G$85),1,0)</f>
        <v>0</v>
      </c>
    </row>
    <row r="127" spans="1:18" ht="15" customHeight="1">
      <c r="A127" s="178">
        <v>10</v>
      </c>
      <c r="B127" s="178">
        <v>1</v>
      </c>
      <c r="C127" s="178" t="str">
        <f>'報告書（事業主控）'!AV388</f>
        <v/>
      </c>
      <c r="E127" s="178">
        <f>'報告書（事業主控）'!$F$406</f>
        <v>0</v>
      </c>
      <c r="F127" s="178" t="str">
        <f>'報告書（事業主控）'!AW388</f>
        <v>下</v>
      </c>
      <c r="G127" s="258" t="str">
        <f>IF(ISERROR(VLOOKUP(E127,労務比率,'報告書（事業主控）'!AX388,FALSE)),"",VLOOKUP(E127,労務比率,'報告書（事業主控）'!AX388,FALSE))</f>
        <v/>
      </c>
      <c r="H127" s="258" t="str">
        <f>IF(ISERROR(VLOOKUP(E127,労務比率,'報告書（事業主控）'!AX388+1,FALSE)),"",VLOOKUP(E127,労務比率,'報告書（事業主控）'!AX388+1,FALSE))</f>
        <v/>
      </c>
      <c r="I127" s="178">
        <f>'報告書（事業主控）'!AH389</f>
        <v>0</v>
      </c>
      <c r="J127" s="178">
        <f>'報告書（事業主控）'!AH388</f>
        <v>0</v>
      </c>
      <c r="K127" s="178">
        <f>'報告書（事業主控）'!AN388</f>
        <v>0</v>
      </c>
      <c r="L127" s="339">
        <f t="shared" si="20"/>
        <v>0</v>
      </c>
      <c r="M127" s="258">
        <f t="shared" si="22"/>
        <v>0</v>
      </c>
      <c r="N127" s="343">
        <f t="shared" si="21"/>
        <v>0</v>
      </c>
      <c r="O127" s="342">
        <f t="shared" si="19"/>
        <v>0</v>
      </c>
      <c r="P127" s="343">
        <f>INT(SUMIF(O127:O135,0,I127:I135)*105/108)</f>
        <v>0</v>
      </c>
      <c r="Q127" s="346">
        <f>INT(P127*IF(COUNTIF(R127:R135,1)=0,0,SUMIF(R127:R135,1,G127:G135)/COUNTIF(R127:R135,1))/100)</f>
        <v>0</v>
      </c>
      <c r="R127" s="343">
        <f>IF(AND(J127=0,C127&gt;=設定シート!E$85,C127&lt;=設定シート!G$85),1,0)</f>
        <v>0</v>
      </c>
    </row>
    <row r="128" spans="1:18" ht="15" customHeight="1">
      <c r="B128" s="178">
        <v>2</v>
      </c>
      <c r="C128" s="178" t="str">
        <f>'報告書（事業主控）'!AV390</f>
        <v/>
      </c>
      <c r="E128" s="178">
        <f>'報告書（事業主控）'!$F$406</f>
        <v>0</v>
      </c>
      <c r="F128" s="178" t="str">
        <f>'報告書（事業主控）'!AW390</f>
        <v>下</v>
      </c>
      <c r="G128" s="258" t="str">
        <f>IF(ISERROR(VLOOKUP(E128,労務比率,'報告書（事業主控）'!AX390,FALSE)),"",VLOOKUP(E128,労務比率,'報告書（事業主控）'!AX390,FALSE))</f>
        <v/>
      </c>
      <c r="H128" s="258" t="str">
        <f>IF(ISERROR(VLOOKUP(E128,労務比率,'報告書（事業主控）'!AX390+1,FALSE)),"",VLOOKUP(E128,労務比率,'報告書（事業主控）'!AX390+1,FALSE))</f>
        <v/>
      </c>
      <c r="I128" s="178">
        <f>'報告書（事業主控）'!AH391</f>
        <v>0</v>
      </c>
      <c r="J128" s="178">
        <f>'報告書（事業主控）'!AH390</f>
        <v>0</v>
      </c>
      <c r="K128" s="178">
        <f>'報告書（事業主控）'!AN390</f>
        <v>0</v>
      </c>
      <c r="L128" s="339">
        <f t="shared" si="20"/>
        <v>0</v>
      </c>
      <c r="M128" s="258">
        <f t="shared" si="22"/>
        <v>0</v>
      </c>
      <c r="N128" s="343">
        <f t="shared" si="21"/>
        <v>0</v>
      </c>
      <c r="O128" s="342">
        <f t="shared" si="19"/>
        <v>0</v>
      </c>
      <c r="P128" s="343"/>
      <c r="Q128" s="343"/>
      <c r="R128" s="343">
        <f>IF(AND(J128=0,C128&gt;=設定シート!E$85,C128&lt;=設定シート!G$85),1,0)</f>
        <v>0</v>
      </c>
    </row>
    <row r="129" spans="2:18" ht="15" customHeight="1">
      <c r="B129" s="178">
        <v>3</v>
      </c>
      <c r="C129" s="178" t="str">
        <f>'報告書（事業主控）'!AV392</f>
        <v/>
      </c>
      <c r="E129" s="178">
        <f>'報告書（事業主控）'!$F$406</f>
        <v>0</v>
      </c>
      <c r="F129" s="178" t="str">
        <f>'報告書（事業主控）'!AW392</f>
        <v>下</v>
      </c>
      <c r="G129" s="258" t="str">
        <f>IF(ISERROR(VLOOKUP(E129,労務比率,'報告書（事業主控）'!AX392,FALSE)),"",VLOOKUP(E129,労務比率,'報告書（事業主控）'!AX392,FALSE))</f>
        <v/>
      </c>
      <c r="H129" s="258" t="str">
        <f>IF(ISERROR(VLOOKUP(E129,労務比率,'報告書（事業主控）'!AX392+1,FALSE)),"",VLOOKUP(E129,労務比率,'報告書（事業主控）'!AX392+1,FALSE))</f>
        <v/>
      </c>
      <c r="I129" s="178">
        <f>'報告書（事業主控）'!AH393</f>
        <v>0</v>
      </c>
      <c r="J129" s="178">
        <f>'報告書（事業主控）'!AH392</f>
        <v>0</v>
      </c>
      <c r="K129" s="178">
        <f>'報告書（事業主控）'!AN392</f>
        <v>0</v>
      </c>
      <c r="L129" s="339">
        <f t="shared" si="20"/>
        <v>0</v>
      </c>
      <c r="M129" s="258">
        <f t="shared" si="22"/>
        <v>0</v>
      </c>
      <c r="N129" s="343">
        <f t="shared" si="21"/>
        <v>0</v>
      </c>
      <c r="O129" s="342">
        <f t="shared" si="19"/>
        <v>0</v>
      </c>
      <c r="P129" s="343"/>
      <c r="Q129" s="343"/>
      <c r="R129" s="343">
        <f>IF(AND(J129=0,C129&gt;=設定シート!E$85,C129&lt;=設定シート!G$85),1,0)</f>
        <v>0</v>
      </c>
    </row>
    <row r="130" spans="2:18" ht="15" customHeight="1">
      <c r="B130" s="178">
        <v>4</v>
      </c>
      <c r="C130" s="178" t="str">
        <f>'報告書（事業主控）'!AV394</f>
        <v/>
      </c>
      <c r="E130" s="178">
        <f>'報告書（事業主控）'!$F$406</f>
        <v>0</v>
      </c>
      <c r="F130" s="178" t="str">
        <f>'報告書（事業主控）'!AW394</f>
        <v>下</v>
      </c>
      <c r="G130" s="258" t="str">
        <f>IF(ISERROR(VLOOKUP(E130,労務比率,'報告書（事業主控）'!AX394,FALSE)),"",VLOOKUP(E130,労務比率,'報告書（事業主控）'!AX394,FALSE))</f>
        <v/>
      </c>
      <c r="H130" s="258" t="str">
        <f>IF(ISERROR(VLOOKUP(E130,労務比率,'報告書（事業主控）'!AX394+1,FALSE)),"",VLOOKUP(E130,労務比率,'報告書（事業主控）'!AX394+1,FALSE))</f>
        <v/>
      </c>
      <c r="I130" s="178">
        <f>'報告書（事業主控）'!AH395</f>
        <v>0</v>
      </c>
      <c r="J130" s="178">
        <f>'報告書（事業主控）'!AH394</f>
        <v>0</v>
      </c>
      <c r="K130" s="178">
        <f>'報告書（事業主控）'!AN394</f>
        <v>0</v>
      </c>
      <c r="L130" s="339">
        <f t="shared" si="20"/>
        <v>0</v>
      </c>
      <c r="M130" s="258">
        <f t="shared" si="22"/>
        <v>0</v>
      </c>
      <c r="N130" s="343">
        <f t="shared" si="21"/>
        <v>0</v>
      </c>
      <c r="O130" s="342">
        <f t="shared" si="19"/>
        <v>0</v>
      </c>
      <c r="P130" s="343"/>
      <c r="Q130" s="343"/>
      <c r="R130" s="343">
        <f>IF(AND(J130=0,C130&gt;=設定シート!E$85,C130&lt;=設定シート!G$85),1,0)</f>
        <v>0</v>
      </c>
    </row>
    <row r="131" spans="2:18" ht="15" customHeight="1">
      <c r="B131" s="178">
        <v>5</v>
      </c>
      <c r="C131" s="178" t="str">
        <f>'報告書（事業主控）'!AV396</f>
        <v/>
      </c>
      <c r="E131" s="178">
        <f>'報告書（事業主控）'!$F$406</f>
        <v>0</v>
      </c>
      <c r="F131" s="178" t="str">
        <f>'報告書（事業主控）'!AW396</f>
        <v>下</v>
      </c>
      <c r="G131" s="258" t="str">
        <f>IF(ISERROR(VLOOKUP(E131,労務比率,'報告書（事業主控）'!AX396,FALSE)),"",VLOOKUP(E131,労務比率,'報告書（事業主控）'!AX396,FALSE))</f>
        <v/>
      </c>
      <c r="H131" s="258" t="str">
        <f>IF(ISERROR(VLOOKUP(E131,労務比率,'報告書（事業主控）'!AX396+1,FALSE)),"",VLOOKUP(E131,労務比率,'報告書（事業主控）'!AX396+1,FALSE))</f>
        <v/>
      </c>
      <c r="I131" s="178">
        <f>'報告書（事業主控）'!AH397</f>
        <v>0</v>
      </c>
      <c r="J131" s="178">
        <f>'報告書（事業主控）'!AH396</f>
        <v>0</v>
      </c>
      <c r="K131" s="178">
        <f>'報告書（事業主控）'!AN396</f>
        <v>0</v>
      </c>
      <c r="L131" s="339">
        <f t="shared" si="20"/>
        <v>0</v>
      </c>
      <c r="M131" s="258">
        <f t="shared" si="22"/>
        <v>0</v>
      </c>
      <c r="N131" s="343">
        <f t="shared" si="21"/>
        <v>0</v>
      </c>
      <c r="O131" s="342">
        <f t="shared" si="19"/>
        <v>0</v>
      </c>
      <c r="P131" s="343"/>
      <c r="Q131" s="343"/>
      <c r="R131" s="343">
        <f>IF(AND(J131=0,C131&gt;=設定シート!E$85,C131&lt;=設定シート!G$85),1,0)</f>
        <v>0</v>
      </c>
    </row>
    <row r="132" spans="2:18" ht="15" customHeight="1">
      <c r="B132" s="178">
        <v>6</v>
      </c>
      <c r="C132" s="178" t="str">
        <f>'報告書（事業主控）'!AV398</f>
        <v/>
      </c>
      <c r="E132" s="178">
        <f>'報告書（事業主控）'!$F$406</f>
        <v>0</v>
      </c>
      <c r="F132" s="178" t="str">
        <f>'報告書（事業主控）'!AW398</f>
        <v>下</v>
      </c>
      <c r="G132" s="258" t="str">
        <f>IF(ISERROR(VLOOKUP(E132,労務比率,'報告書（事業主控）'!AX398,FALSE)),"",VLOOKUP(E132,労務比率,'報告書（事業主控）'!AX398,FALSE))</f>
        <v/>
      </c>
      <c r="H132" s="258" t="str">
        <f>IF(ISERROR(VLOOKUP(E132,労務比率,'報告書（事業主控）'!AX398+1,FALSE)),"",VLOOKUP(E132,労務比率,'報告書（事業主控）'!AX398+1,FALSE))</f>
        <v/>
      </c>
      <c r="I132" s="178">
        <f>'報告書（事業主控）'!AH399</f>
        <v>0</v>
      </c>
      <c r="J132" s="178">
        <f>'報告書（事業主控）'!AH398</f>
        <v>0</v>
      </c>
      <c r="K132" s="178">
        <f>'報告書（事業主控）'!AN398</f>
        <v>0</v>
      </c>
      <c r="L132" s="339">
        <f t="shared" si="20"/>
        <v>0</v>
      </c>
      <c r="M132" s="258">
        <f t="shared" si="22"/>
        <v>0</v>
      </c>
      <c r="N132" s="343">
        <f t="shared" si="21"/>
        <v>0</v>
      </c>
      <c r="O132" s="342">
        <f t="shared" si="19"/>
        <v>0</v>
      </c>
      <c r="P132" s="343"/>
      <c r="Q132" s="343"/>
      <c r="R132" s="343">
        <f>IF(AND(J132=0,C132&gt;=設定シート!E$85,C132&lt;=設定シート!G$85),1,0)</f>
        <v>0</v>
      </c>
    </row>
    <row r="133" spans="2:18" ht="15" customHeight="1">
      <c r="B133" s="178">
        <v>7</v>
      </c>
      <c r="C133" s="178" t="str">
        <f>'報告書（事業主控）'!AV400</f>
        <v/>
      </c>
      <c r="E133" s="178">
        <f>'報告書（事業主控）'!$F$406</f>
        <v>0</v>
      </c>
      <c r="F133" s="178" t="str">
        <f>'報告書（事業主控）'!AW400</f>
        <v>下</v>
      </c>
      <c r="G133" s="258" t="str">
        <f>IF(ISERROR(VLOOKUP(E133,労務比率,'報告書（事業主控）'!AX400,FALSE)),"",VLOOKUP(E133,労務比率,'報告書（事業主控）'!AX400,FALSE))</f>
        <v/>
      </c>
      <c r="H133" s="258" t="str">
        <f>IF(ISERROR(VLOOKUP(E133,労務比率,'報告書（事業主控）'!AX400+1,FALSE)),"",VLOOKUP(E133,労務比率,'報告書（事業主控）'!AX400+1,FALSE))</f>
        <v/>
      </c>
      <c r="I133" s="178">
        <f>'報告書（事業主控）'!AH401</f>
        <v>0</v>
      </c>
      <c r="J133" s="178">
        <f>'報告書（事業主控）'!AH400</f>
        <v>0</v>
      </c>
      <c r="K133" s="178">
        <f>'報告書（事業主控）'!AN400</f>
        <v>0</v>
      </c>
      <c r="L133" s="339">
        <f t="shared" si="20"/>
        <v>0</v>
      </c>
      <c r="M133" s="258">
        <f t="shared" si="22"/>
        <v>0</v>
      </c>
      <c r="N133" s="343">
        <f t="shared" si="21"/>
        <v>0</v>
      </c>
      <c r="O133" s="342">
        <f t="shared" si="19"/>
        <v>0</v>
      </c>
      <c r="P133" s="343"/>
      <c r="Q133" s="343"/>
      <c r="R133" s="343">
        <f>IF(AND(J133=0,C133&gt;=設定シート!E$85,C133&lt;=設定シート!G$85),1,0)</f>
        <v>0</v>
      </c>
    </row>
    <row r="134" spans="2:18" ht="15" customHeight="1">
      <c r="B134" s="178">
        <v>8</v>
      </c>
      <c r="C134" s="178" t="str">
        <f>'報告書（事業主控）'!AV402</f>
        <v/>
      </c>
      <c r="E134" s="178">
        <f>'報告書（事業主控）'!$F$406</f>
        <v>0</v>
      </c>
      <c r="F134" s="178" t="str">
        <f>'報告書（事業主控）'!AW402</f>
        <v>下</v>
      </c>
      <c r="G134" s="258" t="str">
        <f>IF(ISERROR(VLOOKUP(E134,労務比率,'報告書（事業主控）'!AX402,FALSE)),"",VLOOKUP(E134,労務比率,'報告書（事業主控）'!AX402,FALSE))</f>
        <v/>
      </c>
      <c r="H134" s="258" t="str">
        <f>IF(ISERROR(VLOOKUP(E134,労務比率,'報告書（事業主控）'!AX402+1,FALSE)),"",VLOOKUP(E134,労務比率,'報告書（事業主控）'!AX402+1,FALSE))</f>
        <v/>
      </c>
      <c r="I134" s="178">
        <f>'報告書（事業主控）'!AH403</f>
        <v>0</v>
      </c>
      <c r="J134" s="178">
        <f>'報告書（事業主控）'!AH402</f>
        <v>0</v>
      </c>
      <c r="K134" s="178">
        <f>'報告書（事業主控）'!AN402</f>
        <v>0</v>
      </c>
      <c r="L134" s="339">
        <f t="shared" si="20"/>
        <v>0</v>
      </c>
      <c r="M134" s="258">
        <f t="shared" si="22"/>
        <v>0</v>
      </c>
      <c r="N134" s="343">
        <f t="shared" si="21"/>
        <v>0</v>
      </c>
      <c r="O134" s="342">
        <f t="shared" si="19"/>
        <v>0</v>
      </c>
      <c r="P134" s="343"/>
      <c r="Q134" s="343"/>
      <c r="R134" s="343">
        <f>IF(AND(J134=0,C134&gt;=設定シート!E$85,C134&lt;=設定シート!G$85),1,0)</f>
        <v>0</v>
      </c>
    </row>
    <row r="135" spans="2:18" ht="15" customHeight="1">
      <c r="B135" s="178">
        <v>9</v>
      </c>
      <c r="C135" s="178" t="str">
        <f>'報告書（事業主控）'!AV404</f>
        <v/>
      </c>
      <c r="E135" s="178">
        <f>'報告書（事業主控）'!$F$406</f>
        <v>0</v>
      </c>
      <c r="F135" s="178" t="str">
        <f>'報告書（事業主控）'!AW404</f>
        <v>下</v>
      </c>
      <c r="G135" s="258" t="str">
        <f>IF(ISERROR(VLOOKUP(E135,労務比率,'報告書（事業主控）'!AX404,FALSE)),"",VLOOKUP(E135,労務比率,'報告書（事業主控）'!AX404,FALSE))</f>
        <v/>
      </c>
      <c r="H135" s="258" t="str">
        <f>IF(ISERROR(VLOOKUP(E135,労務比率,'報告書（事業主控）'!AX404+1,FALSE)),"",VLOOKUP(E135,労務比率,'報告書（事業主控）'!AX404+1,FALSE))</f>
        <v/>
      </c>
      <c r="I135" s="178">
        <f>'報告書（事業主控）'!AH405</f>
        <v>0</v>
      </c>
      <c r="J135" s="178">
        <f>'報告書（事業主控）'!AH404</f>
        <v>0</v>
      </c>
      <c r="K135" s="178">
        <f>'報告書（事業主控）'!AN404</f>
        <v>0</v>
      </c>
      <c r="L135" s="339">
        <f t="shared" si="20"/>
        <v>0</v>
      </c>
      <c r="M135" s="258">
        <f t="shared" si="22"/>
        <v>0</v>
      </c>
      <c r="N135" s="343">
        <f t="shared" si="21"/>
        <v>0</v>
      </c>
      <c r="O135" s="342">
        <f t="shared" si="19"/>
        <v>0</v>
      </c>
      <c r="P135" s="343"/>
      <c r="Q135" s="343"/>
      <c r="R135" s="343">
        <f>IF(AND(J135=0,C135&gt;=設定シート!E$85,C135&lt;=設定シート!G$85),1,0)</f>
        <v>0</v>
      </c>
    </row>
    <row r="136" spans="2:18" ht="15" customHeight="1">
      <c r="P136" s="343"/>
      <c r="Q136" s="343"/>
      <c r="R136" s="343"/>
    </row>
    <row r="137" spans="2:18" ht="15" customHeight="1">
      <c r="P137" s="343"/>
      <c r="Q137" s="343"/>
      <c r="R137" s="343"/>
    </row>
    <row r="138" spans="2:18" ht="15" customHeight="1">
      <c r="P138" s="343"/>
      <c r="Q138" s="343"/>
      <c r="R138" s="343"/>
    </row>
    <row r="139" spans="2:18" ht="15" customHeight="1">
      <c r="P139" s="343"/>
      <c r="Q139" s="343"/>
      <c r="R139" s="343"/>
    </row>
    <row r="140" spans="2:18" ht="15" customHeight="1">
      <c r="P140" s="343"/>
      <c r="Q140" s="343"/>
      <c r="R140" s="343"/>
    </row>
    <row r="141" spans="2:18" ht="15" customHeight="1">
      <c r="P141" s="343"/>
      <c r="Q141" s="343"/>
      <c r="R141" s="343"/>
    </row>
    <row r="142" spans="2:18" ht="15" customHeight="1">
      <c r="P142" s="343"/>
      <c r="Q142" s="343"/>
      <c r="R142" s="343"/>
    </row>
    <row r="143" spans="2:18" ht="15" customHeight="1">
      <c r="P143" s="343"/>
      <c r="Q143" s="343"/>
      <c r="R143" s="343"/>
    </row>
    <row r="144" spans="2:18" ht="15" customHeight="1">
      <c r="P144" s="343"/>
      <c r="Q144" s="343"/>
      <c r="R144" s="343"/>
    </row>
  </sheetData>
  <sheetProtection selectLockedCells="1"/>
  <mergeCells count="5">
    <mergeCell ref="T4:T7"/>
    <mergeCell ref="T9:T12"/>
    <mergeCell ref="T14:T17"/>
    <mergeCell ref="T19:T22"/>
    <mergeCell ref="T28:T31"/>
  </mergeCells>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B2:S85"/>
  <sheetViews>
    <sheetView topLeftCell="A52" zoomScaleNormal="100" workbookViewId="0">
      <selection activeCell="D27" sqref="D27"/>
    </sheetView>
  </sheetViews>
  <sheetFormatPr defaultRowHeight="11.25"/>
  <cols>
    <col min="1" max="2" width="2.625" style="166" customWidth="1"/>
    <col min="3" max="14" width="8.125" style="166" customWidth="1"/>
    <col min="15" max="16" width="9" style="166"/>
    <col min="17" max="17" width="31.875" style="166" bestFit="1" customWidth="1"/>
    <col min="18" max="18" width="9" style="166"/>
    <col min="19" max="19" width="31.875" style="166" customWidth="1"/>
    <col min="20" max="16384" width="9" style="166"/>
  </cols>
  <sheetData>
    <row r="2" spans="2:10" ht="18.75">
      <c r="B2" s="217" t="s">
        <v>203</v>
      </c>
    </row>
    <row r="4" spans="2:10">
      <c r="B4" s="166" t="s">
        <v>168</v>
      </c>
    </row>
    <row r="5" spans="2:10" s="165" customFormat="1">
      <c r="C5" s="165" t="s">
        <v>201</v>
      </c>
      <c r="D5" s="218"/>
      <c r="E5" s="218"/>
      <c r="F5" s="218"/>
      <c r="G5" s="218"/>
      <c r="H5" s="218"/>
      <c r="I5" s="218"/>
    </row>
    <row r="6" spans="2:10">
      <c r="C6" s="1546" t="s">
        <v>169</v>
      </c>
      <c r="D6" s="1547"/>
      <c r="E6" s="1547"/>
      <c r="F6" s="1547"/>
      <c r="G6" s="1547"/>
      <c r="H6" s="1547"/>
      <c r="I6" s="1547"/>
      <c r="J6" s="1548"/>
    </row>
    <row r="7" spans="2:10">
      <c r="C7" s="1549"/>
      <c r="D7" s="1528"/>
      <c r="E7" s="1528"/>
      <c r="F7" s="1528"/>
      <c r="G7" s="1528"/>
      <c r="H7" s="1528"/>
      <c r="I7" s="1528"/>
      <c r="J7" s="1529"/>
    </row>
    <row r="8" spans="2:10">
      <c r="C8" s="1558" t="s">
        <v>170</v>
      </c>
      <c r="D8" s="1562"/>
      <c r="E8" s="1546" t="s">
        <v>171</v>
      </c>
      <c r="F8" s="1547"/>
      <c r="G8" s="1547"/>
      <c r="H8" s="1547"/>
      <c r="I8" s="1547"/>
      <c r="J8" s="1548"/>
    </row>
    <row r="9" spans="2:10">
      <c r="C9" s="1558"/>
      <c r="D9" s="1562"/>
      <c r="E9" s="1549"/>
      <c r="F9" s="1528"/>
      <c r="G9" s="1528"/>
      <c r="H9" s="1528"/>
      <c r="I9" s="1528"/>
      <c r="J9" s="1529"/>
    </row>
    <row r="10" spans="2:10" ht="11.25" customHeight="1">
      <c r="C10" s="1558"/>
      <c r="D10" s="1562"/>
      <c r="E10" s="1558" t="s">
        <v>214</v>
      </c>
      <c r="F10" s="1559"/>
      <c r="G10" s="1558" t="s">
        <v>204</v>
      </c>
      <c r="H10" s="1559"/>
      <c r="I10" s="1558" t="s">
        <v>205</v>
      </c>
      <c r="J10" s="1559"/>
    </row>
    <row r="11" spans="2:10" ht="11.25" customHeight="1">
      <c r="C11" s="1563"/>
      <c r="D11" s="1564"/>
      <c r="E11" s="1560"/>
      <c r="F11" s="1561"/>
      <c r="G11" s="1560"/>
      <c r="H11" s="1561"/>
      <c r="I11" s="1560"/>
      <c r="J11" s="1561"/>
    </row>
    <row r="12" spans="2:10">
      <c r="C12" s="211" t="s">
        <v>197</v>
      </c>
      <c r="D12" s="214" t="s">
        <v>198</v>
      </c>
      <c r="E12" s="211" t="s">
        <v>197</v>
      </c>
      <c r="F12" s="214" t="s">
        <v>198</v>
      </c>
      <c r="G12" s="211" t="s">
        <v>0</v>
      </c>
      <c r="H12" s="214" t="s">
        <v>198</v>
      </c>
      <c r="I12" s="211" t="s">
        <v>0</v>
      </c>
      <c r="J12" s="214" t="s">
        <v>198</v>
      </c>
    </row>
    <row r="13" spans="2:10">
      <c r="C13" s="215">
        <v>2007</v>
      </c>
      <c r="D13" s="214" t="s">
        <v>199</v>
      </c>
      <c r="E13" s="215">
        <v>2015</v>
      </c>
      <c r="F13" s="214" t="s">
        <v>199</v>
      </c>
      <c r="G13" s="215">
        <v>2018</v>
      </c>
      <c r="H13" s="214" t="s">
        <v>199</v>
      </c>
      <c r="I13" s="215">
        <v>2018</v>
      </c>
      <c r="J13" s="214" t="s">
        <v>200</v>
      </c>
    </row>
    <row r="14" spans="2:10">
      <c r="C14" s="1501" t="str">
        <f>TEXT(DATE(LEFT(C13,4),1,1),"ggge年")&amp;D13</f>
        <v>平成19年3月31日</v>
      </c>
      <c r="D14" s="1496"/>
      <c r="E14" s="1501" t="str">
        <f>TEXT(DATE(LEFT(E13,4),1,1),"ggge年")&amp;F13</f>
        <v>平成27年3月31日</v>
      </c>
      <c r="F14" s="1496"/>
      <c r="G14" s="1501" t="str">
        <f>TEXT(DATE(LEFT(G13,4),1,1),"ggge年")&amp;H13</f>
        <v>平成30年3月31日</v>
      </c>
      <c r="H14" s="1496"/>
      <c r="I14" s="1501" t="str">
        <f>TEXT(DATE(LEFT(I13,4),1,1),"ggge年")&amp;J13</f>
        <v>平成30年4月1日</v>
      </c>
      <c r="J14" s="1496"/>
    </row>
    <row r="15" spans="2:10">
      <c r="C15" s="1500">
        <f>DATEVALUE(C14)</f>
        <v>39172</v>
      </c>
      <c r="D15" s="1499"/>
      <c r="E15" s="1500">
        <f>DATEVALUE(E14)</f>
        <v>42094</v>
      </c>
      <c r="F15" s="1499"/>
      <c r="G15" s="1500">
        <f>DATEVALUE(G14)</f>
        <v>43190</v>
      </c>
      <c r="H15" s="1499"/>
      <c r="I15" s="1500">
        <f>DATEVALUE(I14)</f>
        <v>43191</v>
      </c>
      <c r="J15" s="1499"/>
    </row>
    <row r="18" spans="2:16">
      <c r="B18" s="166" t="s">
        <v>172</v>
      </c>
    </row>
    <row r="19" spans="2:16" s="165" customFormat="1">
      <c r="C19" s="165" t="s">
        <v>202</v>
      </c>
      <c r="D19" s="218"/>
      <c r="E19" s="218"/>
      <c r="F19" s="218"/>
      <c r="G19" s="218"/>
      <c r="H19" s="218"/>
      <c r="I19" s="218"/>
    </row>
    <row r="20" spans="2:16">
      <c r="C20" s="172" t="s">
        <v>173</v>
      </c>
      <c r="D20" s="197">
        <v>1</v>
      </c>
      <c r="E20" s="198" t="s">
        <v>174</v>
      </c>
    </row>
    <row r="21" spans="2:16">
      <c r="C21" s="172" t="s">
        <v>175</v>
      </c>
      <c r="D21" s="197">
        <v>2</v>
      </c>
      <c r="E21" s="198" t="s">
        <v>176</v>
      </c>
    </row>
    <row r="24" spans="2:16">
      <c r="B24" s="166" t="s">
        <v>212</v>
      </c>
    </row>
    <row r="25" spans="2:16">
      <c r="C25" s="166" t="s">
        <v>213</v>
      </c>
    </row>
    <row r="26" spans="2:16">
      <c r="D26" s="197">
        <v>32</v>
      </c>
    </row>
    <row r="29" spans="2:16">
      <c r="B29" s="166" t="s">
        <v>177</v>
      </c>
    </row>
    <row r="30" spans="2:16">
      <c r="C30" s="166" t="s">
        <v>178</v>
      </c>
    </row>
    <row r="31" spans="2:16" ht="11.25" customHeight="1">
      <c r="C31" s="1546" t="s">
        <v>246</v>
      </c>
      <c r="D31" s="1547"/>
      <c r="E31" s="1547"/>
      <c r="F31" s="1547"/>
      <c r="G31" s="1547"/>
      <c r="H31" s="1547"/>
      <c r="I31" s="1547"/>
      <c r="J31" s="1547"/>
      <c r="K31" s="1547"/>
      <c r="L31" s="1547"/>
      <c r="M31" s="1547"/>
      <c r="N31" s="1547"/>
      <c r="O31" s="1547"/>
      <c r="P31" s="1548"/>
    </row>
    <row r="32" spans="2:16" ht="11.25" customHeight="1">
      <c r="C32" s="1549"/>
      <c r="D32" s="1528"/>
      <c r="E32" s="1528"/>
      <c r="F32" s="1528"/>
      <c r="G32" s="1528"/>
      <c r="H32" s="1528"/>
      <c r="I32" s="1528"/>
      <c r="J32" s="1528"/>
      <c r="K32" s="1528"/>
      <c r="L32" s="1528"/>
      <c r="M32" s="1528"/>
      <c r="N32" s="1528"/>
      <c r="O32" s="1528"/>
      <c r="P32" s="1529"/>
    </row>
    <row r="33" spans="3:19" ht="11.25" customHeight="1">
      <c r="C33" s="1550" t="s">
        <v>247</v>
      </c>
      <c r="D33" s="1551"/>
      <c r="E33" s="1551"/>
      <c r="F33" s="1551"/>
      <c r="G33" s="1552" t="s">
        <v>248</v>
      </c>
      <c r="H33" s="1551"/>
      <c r="I33" s="1551"/>
      <c r="J33" s="1553"/>
      <c r="K33" s="1552" t="s">
        <v>249</v>
      </c>
      <c r="L33" s="1551"/>
      <c r="M33" s="1551"/>
      <c r="N33" s="1553"/>
      <c r="O33" s="1552" t="s">
        <v>250</v>
      </c>
      <c r="P33" s="752"/>
    </row>
    <row r="34" spans="3:19" ht="11.25" customHeight="1">
      <c r="C34" s="252">
        <v>2009</v>
      </c>
      <c r="D34" s="253" t="s">
        <v>200</v>
      </c>
      <c r="E34" s="254">
        <v>2012</v>
      </c>
      <c r="F34" s="255" t="s">
        <v>199</v>
      </c>
      <c r="G34" s="256">
        <f>E34</f>
        <v>2012</v>
      </c>
      <c r="H34" s="253" t="s">
        <v>200</v>
      </c>
      <c r="I34" s="254">
        <v>2015</v>
      </c>
      <c r="J34" s="255" t="s">
        <v>199</v>
      </c>
      <c r="K34" s="256">
        <f>I34</f>
        <v>2015</v>
      </c>
      <c r="L34" s="253" t="s">
        <v>200</v>
      </c>
      <c r="M34" s="254">
        <v>2018</v>
      </c>
      <c r="N34" s="255" t="s">
        <v>199</v>
      </c>
      <c r="O34" s="256">
        <f>M34</f>
        <v>2018</v>
      </c>
      <c r="P34" s="253" t="s">
        <v>200</v>
      </c>
    </row>
    <row r="35" spans="3:19" ht="11.25" customHeight="1">
      <c r="C35" s="1501" t="str">
        <f>TEXT(DATE(LEFT(C34,4),1,1),"ggge年")&amp;D34</f>
        <v>平成21年4月1日</v>
      </c>
      <c r="D35" s="1496"/>
      <c r="E35" s="1494" t="str">
        <f>TEXT(DATE(LEFT(E34,4),1,1),"ggge年")&amp;F34</f>
        <v>平成24年3月31日</v>
      </c>
      <c r="F35" s="1495"/>
      <c r="G35" s="1494" t="str">
        <f>TEXT(DATE(LEFT(G34,4),1,1),"ggge年")&amp;H34</f>
        <v>平成24年4月1日</v>
      </c>
      <c r="H35" s="1496"/>
      <c r="I35" s="1494" t="str">
        <f>TEXT(DATE(LEFT(I34,4),1,1),"ggge年")&amp;J34</f>
        <v>平成27年3月31日</v>
      </c>
      <c r="J35" s="1495"/>
      <c r="K35" s="1494" t="str">
        <f>TEXT(DATE(LEFT(K34,4),1,1),"ggge年")&amp;L34</f>
        <v>平成27年4月1日</v>
      </c>
      <c r="L35" s="1496"/>
      <c r="M35" s="1494" t="str">
        <f>TEXT(DATE(LEFT(M34,4),1,1),"ggge年")&amp;N34</f>
        <v>平成30年3月31日</v>
      </c>
      <c r="N35" s="1495"/>
      <c r="O35" s="1494" t="str">
        <f>TEXT(DATE(LEFT(O34,4),1,1),"ggge年")&amp;P34</f>
        <v>平成30年4月1日</v>
      </c>
      <c r="P35" s="1496"/>
    </row>
    <row r="36" spans="3:19" ht="11.25" customHeight="1">
      <c r="C36" s="1500">
        <f>DATEVALUE(C35)</f>
        <v>39904</v>
      </c>
      <c r="D36" s="1499"/>
      <c r="E36" s="1497">
        <f>DATEVALUE(E35)</f>
        <v>40999</v>
      </c>
      <c r="F36" s="1498"/>
      <c r="G36" s="1497">
        <f>DATEVALUE(G35)</f>
        <v>41000</v>
      </c>
      <c r="H36" s="1499"/>
      <c r="I36" s="1497">
        <f>DATEVALUE(I35)</f>
        <v>42094</v>
      </c>
      <c r="J36" s="1498"/>
      <c r="K36" s="1497">
        <f>DATEVALUE(K35)</f>
        <v>42095</v>
      </c>
      <c r="L36" s="1499"/>
      <c r="M36" s="1497">
        <f>DATEVALUE(M35)</f>
        <v>43190</v>
      </c>
      <c r="N36" s="1498"/>
      <c r="O36" s="1497">
        <f>DATEVALUE(O35)</f>
        <v>43191</v>
      </c>
      <c r="P36" s="1499"/>
    </row>
    <row r="37" spans="3:19" ht="12" thickBot="1"/>
    <row r="38" spans="3:19" ht="13.5">
      <c r="C38" s="1522" t="s">
        <v>115</v>
      </c>
      <c r="D38" s="1523"/>
      <c r="E38" s="1523"/>
      <c r="F38" s="1524"/>
      <c r="G38" s="1530" t="s">
        <v>83</v>
      </c>
      <c r="H38" s="738"/>
      <c r="I38" s="738"/>
      <c r="J38" s="738"/>
      <c r="K38" s="738"/>
      <c r="L38" s="738"/>
      <c r="M38" s="738"/>
      <c r="N38" s="739"/>
    </row>
    <row r="39" spans="3:19" ht="11.25" customHeight="1">
      <c r="C39" s="1525"/>
      <c r="D39" s="1194"/>
      <c r="E39" s="1194"/>
      <c r="F39" s="1526"/>
      <c r="G39" s="1531" t="str">
        <f>C33&amp;CHAR(10)&amp;"工事開始日が"&amp;CHAR(10)&amp;C35&amp;"～"&amp;CHAR(10)&amp;E35&amp;CHAR(10)&amp;"のもの"</f>
        <v>①
工事開始日が
平成21年4月1日～
平成24年3月31日
のもの</v>
      </c>
      <c r="H39" s="1532"/>
      <c r="I39" s="1537" t="str">
        <f>G33&amp;CHAR(10)&amp;"工事開始日が"&amp;CHAR(10)&amp;G35&amp;"～"&amp;CHAR(10)&amp;I35&amp;CHAR(10)&amp;"のもの"</f>
        <v>②
工事開始日が
平成24年4月1日～
平成27年3月31日
のもの</v>
      </c>
      <c r="J39" s="1532"/>
      <c r="K39" s="1537" t="str">
        <f>K33&amp;CHAR(10)&amp;"工事開始日が"&amp;CHAR(10)&amp;K35&amp;"～"&amp;CHAR(10)&amp;M35&amp;CHAR(10)&amp;"のもの"</f>
        <v>③
工事開始日が
平成27年4月1日～
平成30年3月31日
のもの</v>
      </c>
      <c r="L39" s="1532"/>
      <c r="M39" s="1540" t="str">
        <f>O33&amp;CHAR(10)&amp;"工事開始日が"&amp;CHAR(10)&amp;O35&amp;CHAR(10)&amp;"以降のもの"</f>
        <v>④
工事開始日が
平成30年4月1日
以降のもの</v>
      </c>
      <c r="N39" s="1541"/>
    </row>
    <row r="40" spans="3:19" ht="11.25" customHeight="1">
      <c r="C40" s="1525"/>
      <c r="D40" s="1194"/>
      <c r="E40" s="1194"/>
      <c r="F40" s="1526"/>
      <c r="G40" s="1533"/>
      <c r="H40" s="1534"/>
      <c r="I40" s="1538"/>
      <c r="J40" s="1534"/>
      <c r="K40" s="1538"/>
      <c r="L40" s="1534"/>
      <c r="M40" s="1542"/>
      <c r="N40" s="1543"/>
    </row>
    <row r="41" spans="3:19" ht="11.25" customHeight="1">
      <c r="C41" s="1525"/>
      <c r="D41" s="1194"/>
      <c r="E41" s="1194"/>
      <c r="F41" s="1526"/>
      <c r="G41" s="1533"/>
      <c r="H41" s="1534"/>
      <c r="I41" s="1538"/>
      <c r="J41" s="1534"/>
      <c r="K41" s="1538"/>
      <c r="L41" s="1534"/>
      <c r="M41" s="1542"/>
      <c r="N41" s="1543"/>
    </row>
    <row r="42" spans="3:19">
      <c r="C42" s="1525"/>
      <c r="D42" s="1194"/>
      <c r="E42" s="1194"/>
      <c r="F42" s="1526"/>
      <c r="G42" s="1533"/>
      <c r="H42" s="1534"/>
      <c r="I42" s="1538"/>
      <c r="J42" s="1534"/>
      <c r="K42" s="1538"/>
      <c r="L42" s="1534"/>
      <c r="M42" s="1542"/>
      <c r="N42" s="1543"/>
    </row>
    <row r="43" spans="3:19">
      <c r="C43" s="1525"/>
      <c r="D43" s="1194"/>
      <c r="E43" s="1194"/>
      <c r="F43" s="1526"/>
      <c r="G43" s="1535"/>
      <c r="H43" s="1536"/>
      <c r="I43" s="1539"/>
      <c r="J43" s="1536"/>
      <c r="K43" s="1539"/>
      <c r="L43" s="1536"/>
      <c r="M43" s="1544"/>
      <c r="N43" s="1545"/>
    </row>
    <row r="44" spans="3:19">
      <c r="C44" s="1527"/>
      <c r="D44" s="1528"/>
      <c r="E44" s="1528"/>
      <c r="F44" s="1529"/>
      <c r="G44" s="199" t="s">
        <v>179</v>
      </c>
      <c r="H44" s="199" t="s">
        <v>86</v>
      </c>
      <c r="I44" s="199" t="s">
        <v>179</v>
      </c>
      <c r="J44" s="199" t="s">
        <v>86</v>
      </c>
      <c r="K44" s="199" t="s">
        <v>179</v>
      </c>
      <c r="L44" s="199" t="s">
        <v>86</v>
      </c>
      <c r="M44" s="199" t="s">
        <v>179</v>
      </c>
      <c r="N44" s="200" t="s">
        <v>86</v>
      </c>
    </row>
    <row r="45" spans="3:19" ht="13.5">
      <c r="C45" s="1519" t="s">
        <v>180</v>
      </c>
      <c r="D45" s="1520"/>
      <c r="E45" s="1520"/>
      <c r="F45" s="1521"/>
      <c r="G45" s="201" t="s">
        <v>295</v>
      </c>
      <c r="H45" s="300" t="s">
        <v>298</v>
      </c>
      <c r="I45" s="301">
        <v>18</v>
      </c>
      <c r="J45" s="300">
        <v>89</v>
      </c>
      <c r="K45" s="301">
        <v>19</v>
      </c>
      <c r="L45" s="300">
        <v>79</v>
      </c>
      <c r="M45" s="302">
        <v>19</v>
      </c>
      <c r="N45" s="202">
        <v>62</v>
      </c>
      <c r="Q45" s="213" t="str">
        <f>C45</f>
        <v>31 水力発電施設、ずい道等新設事業</v>
      </c>
    </row>
    <row r="46" spans="3:19" ht="13.5">
      <c r="C46" s="1519" t="s">
        <v>181</v>
      </c>
      <c r="D46" s="1520"/>
      <c r="E46" s="1520"/>
      <c r="F46" s="1521"/>
      <c r="G46" s="203" t="s">
        <v>296</v>
      </c>
      <c r="H46" s="303" t="s">
        <v>295</v>
      </c>
      <c r="I46" s="304">
        <v>20</v>
      </c>
      <c r="J46" s="303">
        <v>16</v>
      </c>
      <c r="K46" s="304">
        <v>20</v>
      </c>
      <c r="L46" s="303">
        <v>11</v>
      </c>
      <c r="M46" s="305">
        <v>19</v>
      </c>
      <c r="N46" s="204">
        <v>11</v>
      </c>
      <c r="Q46" s="213" t="str">
        <f t="shared" ref="Q46:Q53" si="0">C46</f>
        <v>32 道路新設事業</v>
      </c>
    </row>
    <row r="47" spans="3:19" ht="13.5">
      <c r="C47" s="1519" t="s">
        <v>182</v>
      </c>
      <c r="D47" s="1520"/>
      <c r="E47" s="1520"/>
      <c r="F47" s="1521"/>
      <c r="G47" s="203" t="s">
        <v>295</v>
      </c>
      <c r="H47" s="303" t="s">
        <v>298</v>
      </c>
      <c r="I47" s="304">
        <v>18</v>
      </c>
      <c r="J47" s="303">
        <v>10</v>
      </c>
      <c r="K47" s="304">
        <v>18</v>
      </c>
      <c r="L47" s="303">
        <v>9</v>
      </c>
      <c r="M47" s="305">
        <v>17</v>
      </c>
      <c r="N47" s="204">
        <v>9</v>
      </c>
      <c r="Q47" s="213" t="str">
        <f t="shared" si="0"/>
        <v>33 舗装工事業</v>
      </c>
      <c r="S47" s="213"/>
    </row>
    <row r="48" spans="3:19" ht="13.5">
      <c r="C48" s="1519" t="s">
        <v>183</v>
      </c>
      <c r="D48" s="1520"/>
      <c r="E48" s="1520"/>
      <c r="F48" s="1521"/>
      <c r="G48" s="203" t="s">
        <v>297</v>
      </c>
      <c r="H48" s="303" t="s">
        <v>299</v>
      </c>
      <c r="I48" s="304">
        <v>23</v>
      </c>
      <c r="J48" s="303">
        <v>17</v>
      </c>
      <c r="K48" s="304">
        <v>25</v>
      </c>
      <c r="L48" s="303">
        <v>9.5</v>
      </c>
      <c r="M48" s="305">
        <v>24</v>
      </c>
      <c r="N48" s="204">
        <v>9</v>
      </c>
      <c r="Q48" s="213" t="str">
        <f t="shared" si="0"/>
        <v>34 鉄道又は軌道新設事業</v>
      </c>
    </row>
    <row r="49" spans="2:19" ht="13.5">
      <c r="C49" s="1519" t="s">
        <v>184</v>
      </c>
      <c r="D49" s="1520"/>
      <c r="E49" s="1520"/>
      <c r="F49" s="1521"/>
      <c r="G49" s="203" t="s">
        <v>295</v>
      </c>
      <c r="H49" s="303" t="s">
        <v>296</v>
      </c>
      <c r="I49" s="304">
        <v>21</v>
      </c>
      <c r="J49" s="303">
        <v>13</v>
      </c>
      <c r="K49" s="304">
        <v>23</v>
      </c>
      <c r="L49" s="303">
        <v>11</v>
      </c>
      <c r="M49" s="305">
        <v>23</v>
      </c>
      <c r="N49" s="204">
        <v>9.5</v>
      </c>
      <c r="Q49" s="213" t="str">
        <f t="shared" si="0"/>
        <v>35 建築事業
（既設建築物設備工事業を除く）</v>
      </c>
    </row>
    <row r="50" spans="2:19" ht="13.5">
      <c r="C50" s="1519" t="s">
        <v>185</v>
      </c>
      <c r="D50" s="1520"/>
      <c r="E50" s="1520"/>
      <c r="F50" s="1521"/>
      <c r="G50" s="203" t="s">
        <v>298</v>
      </c>
      <c r="H50" s="303" t="s">
        <v>298</v>
      </c>
      <c r="I50" s="304">
        <v>22</v>
      </c>
      <c r="J50" s="303">
        <v>15</v>
      </c>
      <c r="K50" s="304">
        <v>23</v>
      </c>
      <c r="L50" s="303">
        <v>15</v>
      </c>
      <c r="M50" s="305">
        <v>23</v>
      </c>
      <c r="N50" s="204">
        <v>12</v>
      </c>
      <c r="Q50" s="213" t="str">
        <f t="shared" si="0"/>
        <v>38 既設建築物設備工事業</v>
      </c>
    </row>
    <row r="51" spans="2:19" ht="13.5">
      <c r="C51" s="1519" t="s">
        <v>186</v>
      </c>
      <c r="D51" s="1520"/>
      <c r="E51" s="1520"/>
      <c r="F51" s="1521"/>
      <c r="G51" s="203" t="s">
        <v>298</v>
      </c>
      <c r="H51" s="303" t="s">
        <v>300</v>
      </c>
      <c r="I51" s="304">
        <v>38</v>
      </c>
      <c r="J51" s="303">
        <v>7.5</v>
      </c>
      <c r="K51" s="304">
        <v>40</v>
      </c>
      <c r="L51" s="303">
        <v>6.5</v>
      </c>
      <c r="M51" s="305">
        <v>38</v>
      </c>
      <c r="N51" s="204">
        <v>6.5</v>
      </c>
      <c r="Q51" s="213" t="str">
        <f t="shared" si="0"/>
        <v>36 機械装置(組立て又は取付け）</v>
      </c>
      <c r="S51" s="213" t="str">
        <f>$C51</f>
        <v>36 機械装置(組立て又は取付け）</v>
      </c>
    </row>
    <row r="52" spans="2:19" ht="13.5">
      <c r="C52" s="1519" t="s">
        <v>187</v>
      </c>
      <c r="D52" s="1520"/>
      <c r="E52" s="1520"/>
      <c r="F52" s="1521"/>
      <c r="G52" s="203" t="s">
        <v>295</v>
      </c>
      <c r="H52" s="303" t="s">
        <v>298</v>
      </c>
      <c r="I52" s="304">
        <v>21</v>
      </c>
      <c r="J52" s="303">
        <v>7.5</v>
      </c>
      <c r="K52" s="304">
        <v>22</v>
      </c>
      <c r="L52" s="303">
        <v>6.5</v>
      </c>
      <c r="M52" s="305">
        <v>21</v>
      </c>
      <c r="N52" s="204">
        <v>6.5</v>
      </c>
      <c r="Q52" s="213" t="str">
        <f t="shared" si="0"/>
        <v>36 機械装置(その他のもの）</v>
      </c>
      <c r="S52" s="213" t="str">
        <f>$C52</f>
        <v>36 機械装置(その他のもの）</v>
      </c>
    </row>
    <row r="53" spans="2:19" ht="14.25" thickBot="1">
      <c r="C53" s="1555" t="s">
        <v>188</v>
      </c>
      <c r="D53" s="1556"/>
      <c r="E53" s="1556"/>
      <c r="F53" s="1557"/>
      <c r="G53" s="205" t="s">
        <v>296</v>
      </c>
      <c r="H53" s="306" t="s">
        <v>297</v>
      </c>
      <c r="I53" s="307">
        <v>23</v>
      </c>
      <c r="J53" s="306">
        <v>19</v>
      </c>
      <c r="K53" s="307">
        <v>24</v>
      </c>
      <c r="L53" s="306">
        <v>17</v>
      </c>
      <c r="M53" s="308">
        <v>24</v>
      </c>
      <c r="N53" s="206">
        <v>15</v>
      </c>
      <c r="Q53" s="213" t="str">
        <f t="shared" si="0"/>
        <v>37 その他の建設事業</v>
      </c>
    </row>
    <row r="55" spans="2:19">
      <c r="C55" s="166" t="s">
        <v>189</v>
      </c>
    </row>
    <row r="56" spans="2:19">
      <c r="C56" s="166" t="s">
        <v>190</v>
      </c>
    </row>
    <row r="59" spans="2:19">
      <c r="B59" s="166" t="s">
        <v>194</v>
      </c>
    </row>
    <row r="60" spans="2:19">
      <c r="C60" s="166" t="s">
        <v>195</v>
      </c>
      <c r="D60" s="2"/>
      <c r="E60" s="2"/>
      <c r="F60" s="2"/>
      <c r="G60" s="2"/>
      <c r="H60" s="2"/>
      <c r="I60" s="2"/>
    </row>
    <row r="61" spans="2:19" ht="11.25" customHeight="1">
      <c r="C61" s="172"/>
      <c r="D61" s="212"/>
    </row>
    <row r="62" spans="2:19" ht="11.25" customHeight="1">
      <c r="C62" s="172"/>
      <c r="D62" s="212" t="s">
        <v>196</v>
      </c>
    </row>
    <row r="65" spans="2:10">
      <c r="B65" s="166" t="s">
        <v>209</v>
      </c>
    </row>
    <row r="66" spans="2:10" ht="12" thickBot="1">
      <c r="B66" s="165"/>
      <c r="C66" s="165" t="s">
        <v>210</v>
      </c>
      <c r="D66" s="218"/>
    </row>
    <row r="67" spans="2:10" ht="13.5">
      <c r="C67" s="1554" t="s">
        <v>83</v>
      </c>
      <c r="D67" s="738"/>
      <c r="E67" s="738"/>
      <c r="F67" s="738"/>
      <c r="G67" s="738"/>
      <c r="H67" s="738"/>
      <c r="I67" s="738"/>
      <c r="J67" s="739"/>
    </row>
    <row r="68" spans="2:10" ht="11.25" customHeight="1">
      <c r="C68" s="1502" t="str">
        <f>$C$14&amp;CHAR(10)&amp;"以前のもの"&amp;CHAR(10)&amp;"(計算に使用しない)"</f>
        <v>平成19年3月31日
以前のもの
(計算に使用しない)</v>
      </c>
      <c r="D68" s="1503"/>
      <c r="E68" s="1508" t="str">
        <f>$E$14&amp;CHAR(10)&amp;"以前のもの"</f>
        <v>平成27年3月31日
以前のもの</v>
      </c>
      <c r="F68" s="1508"/>
      <c r="G68" s="1508" t="str">
        <f>$G$14&amp;CHAR(10)&amp;"以前のもの"</f>
        <v>平成30年3月31日
以前のもの</v>
      </c>
      <c r="H68" s="1508"/>
      <c r="I68" s="1508" t="str">
        <f>$I$14&amp;CHAR(10)&amp;"以降のもの"</f>
        <v>平成30年4月1日
以降のもの</v>
      </c>
      <c r="J68" s="1511"/>
    </row>
    <row r="69" spans="2:10">
      <c r="C69" s="1504"/>
      <c r="D69" s="1505"/>
      <c r="E69" s="1509"/>
      <c r="F69" s="1509"/>
      <c r="G69" s="1509"/>
      <c r="H69" s="1509"/>
      <c r="I69" s="1509"/>
      <c r="J69" s="1512"/>
    </row>
    <row r="70" spans="2:10">
      <c r="C70" s="1504"/>
      <c r="D70" s="1505"/>
      <c r="E70" s="1509"/>
      <c r="F70" s="1509"/>
      <c r="G70" s="1509"/>
      <c r="H70" s="1509"/>
      <c r="I70" s="1509"/>
      <c r="J70" s="1512"/>
    </row>
    <row r="71" spans="2:10">
      <c r="C71" s="1506"/>
      <c r="D71" s="1507"/>
      <c r="E71" s="1510"/>
      <c r="F71" s="1510"/>
      <c r="G71" s="1510"/>
      <c r="H71" s="1510"/>
      <c r="I71" s="1510"/>
      <c r="J71" s="1513"/>
    </row>
    <row r="72" spans="2:10" ht="12" thickBot="1">
      <c r="C72" s="1514" t="s">
        <v>211</v>
      </c>
      <c r="D72" s="1515"/>
      <c r="E72" s="1516">
        <v>0.6</v>
      </c>
      <c r="F72" s="1517"/>
      <c r="G72" s="1516">
        <v>0.6</v>
      </c>
      <c r="H72" s="1517"/>
      <c r="I72" s="1516">
        <v>0.6</v>
      </c>
      <c r="J72" s="1518"/>
    </row>
    <row r="73" spans="2:10">
      <c r="C73" s="166" t="s">
        <v>215</v>
      </c>
    </row>
    <row r="76" spans="2:10">
      <c r="B76" s="166" t="s">
        <v>267</v>
      </c>
    </row>
    <row r="77" spans="2:10">
      <c r="B77" s="165"/>
      <c r="C77" s="165" t="s">
        <v>274</v>
      </c>
      <c r="D77" s="218"/>
      <c r="E77" s="218"/>
      <c r="F77" s="218"/>
      <c r="G77" s="218"/>
      <c r="H77" s="218"/>
      <c r="I77" s="218"/>
      <c r="J77" s="165"/>
    </row>
    <row r="78" spans="2:10">
      <c r="C78" s="1565" t="str">
        <f>"工事開始日が"&amp;CHAR(10)&amp;$C$84&amp;CHAR(10)&amp;"以前のもの"</f>
        <v>工事開始日が
平成25年9月30日
以前のもの</v>
      </c>
      <c r="D78" s="1566"/>
      <c r="E78" s="1565" t="str">
        <f>"工事開始日が"&amp;CHAR(10)&amp;$E$84&amp;"～"&amp;$G$84&amp;CHAR(10)&amp;"までのもの"</f>
        <v>工事開始日が
平成25年10月1日～平成27年3月31日
までのもの</v>
      </c>
      <c r="F78" s="1567"/>
      <c r="G78" s="1568"/>
      <c r="H78" s="1569"/>
      <c r="I78" s="1565" t="str">
        <f>"工事開始日が"&amp;CHAR(10)&amp;$I$84&amp;CHAR(10)&amp;"以降のもの"</f>
        <v>工事開始日が
平成27年4月1日
以降のもの</v>
      </c>
      <c r="J78" s="1566"/>
    </row>
    <row r="79" spans="2:10">
      <c r="C79" s="1558"/>
      <c r="D79" s="1559"/>
      <c r="E79" s="1558"/>
      <c r="F79" s="1570"/>
      <c r="G79" s="1571"/>
      <c r="H79" s="1572"/>
      <c r="I79" s="1558"/>
      <c r="J79" s="1559"/>
    </row>
    <row r="80" spans="2:10">
      <c r="C80" s="1560"/>
      <c r="D80" s="1561"/>
      <c r="E80" s="1560"/>
      <c r="F80" s="1573"/>
      <c r="G80" s="1574"/>
      <c r="H80" s="1575"/>
      <c r="I80" s="1560"/>
      <c r="J80" s="1561"/>
    </row>
    <row r="81" spans="3:10">
      <c r="C81" s="1576" t="s">
        <v>270</v>
      </c>
      <c r="D81" s="1577"/>
      <c r="E81" s="1576" t="s">
        <v>271</v>
      </c>
      <c r="F81" s="1578"/>
      <c r="G81" s="1578"/>
      <c r="H81" s="1577"/>
      <c r="I81" s="1576" t="s">
        <v>270</v>
      </c>
      <c r="J81" s="1577"/>
    </row>
    <row r="82" spans="3:10">
      <c r="C82" s="311" t="s">
        <v>0</v>
      </c>
      <c r="D82" s="214" t="s">
        <v>198</v>
      </c>
      <c r="E82" s="311" t="s">
        <v>0</v>
      </c>
      <c r="F82" s="214" t="s">
        <v>198</v>
      </c>
      <c r="G82" s="311" t="s">
        <v>0</v>
      </c>
      <c r="H82" s="214" t="s">
        <v>198</v>
      </c>
      <c r="I82" s="311" t="s">
        <v>0</v>
      </c>
      <c r="J82" s="214" t="s">
        <v>198</v>
      </c>
    </row>
    <row r="83" spans="3:10">
      <c r="C83" s="215">
        <v>2013</v>
      </c>
      <c r="D83" s="312" t="s">
        <v>268</v>
      </c>
      <c r="E83" s="313">
        <v>2013</v>
      </c>
      <c r="F83" s="312" t="s">
        <v>269</v>
      </c>
      <c r="G83" s="313">
        <v>2015</v>
      </c>
      <c r="H83" s="312" t="s">
        <v>199</v>
      </c>
      <c r="I83" s="313">
        <v>2015</v>
      </c>
      <c r="J83" s="312" t="s">
        <v>200</v>
      </c>
    </row>
    <row r="84" spans="3:10">
      <c r="C84" s="1501" t="str">
        <f>TEXT(DATE(LEFT(C83,4),1,1),"ggge年")&amp;D83</f>
        <v>平成25年9月30日</v>
      </c>
      <c r="D84" s="1496"/>
      <c r="E84" s="1501" t="str">
        <f>TEXT(DATE(LEFT(E83,4),1,1),"ggge年")&amp;F83</f>
        <v>平成25年10月1日</v>
      </c>
      <c r="F84" s="1496"/>
      <c r="G84" s="1501" t="str">
        <f>TEXT(DATE(LEFT(G83,4),1,1),"ggge年")&amp;H83</f>
        <v>平成27年3月31日</v>
      </c>
      <c r="H84" s="1496"/>
      <c r="I84" s="1501" t="str">
        <f>TEXT(DATE(LEFT(I83,4),1,1),"ggge年")&amp;J83</f>
        <v>平成27年4月1日</v>
      </c>
      <c r="J84" s="1496"/>
    </row>
    <row r="85" spans="3:10">
      <c r="C85" s="1500">
        <f>DATEVALUE(C84)</f>
        <v>41547</v>
      </c>
      <c r="D85" s="1499"/>
      <c r="E85" s="1500">
        <f>DATEVALUE(E84)</f>
        <v>41548</v>
      </c>
      <c r="F85" s="1499"/>
      <c r="G85" s="1500">
        <f>DATEVALUE(G84)</f>
        <v>42094</v>
      </c>
      <c r="H85" s="1499"/>
      <c r="I85" s="1500">
        <f>DATEVALUE(I84)</f>
        <v>42095</v>
      </c>
      <c r="J85" s="1499"/>
    </row>
  </sheetData>
  <mergeCells count="71">
    <mergeCell ref="C84:D84"/>
    <mergeCell ref="E84:F84"/>
    <mergeCell ref="I84:J84"/>
    <mergeCell ref="C85:D85"/>
    <mergeCell ref="E85:F85"/>
    <mergeCell ref="I85:J85"/>
    <mergeCell ref="G84:H84"/>
    <mergeCell ref="G85:H85"/>
    <mergeCell ref="C78:D80"/>
    <mergeCell ref="I78:J80"/>
    <mergeCell ref="E78:H80"/>
    <mergeCell ref="C81:D81"/>
    <mergeCell ref="E81:H81"/>
    <mergeCell ref="I81:J81"/>
    <mergeCell ref="C6:J7"/>
    <mergeCell ref="E8:J9"/>
    <mergeCell ref="E10:F11"/>
    <mergeCell ref="C14:D14"/>
    <mergeCell ref="E14:F14"/>
    <mergeCell ref="C8:D11"/>
    <mergeCell ref="I10:J11"/>
    <mergeCell ref="G10:H11"/>
    <mergeCell ref="I14:J14"/>
    <mergeCell ref="G14:H14"/>
    <mergeCell ref="C67:J67"/>
    <mergeCell ref="C52:F52"/>
    <mergeCell ref="C53:F53"/>
    <mergeCell ref="C46:F46"/>
    <mergeCell ref="C47:F47"/>
    <mergeCell ref="C48:F48"/>
    <mergeCell ref="C49:F49"/>
    <mergeCell ref="C51:F51"/>
    <mergeCell ref="C50:F50"/>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8:D71"/>
    <mergeCell ref="E68:F71"/>
    <mergeCell ref="G68:H71"/>
    <mergeCell ref="I68:J71"/>
    <mergeCell ref="C72:D72"/>
    <mergeCell ref="E72:F72"/>
    <mergeCell ref="G72:H72"/>
    <mergeCell ref="I72:J72"/>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s>
  <phoneticPr fontId="2"/>
  <pageMargins left="0.59055118110236227" right="0.15748031496062992" top="0.74803149606299213" bottom="0.74803149606299213" header="0.31496062992125984" footer="0.31496062992125984"/>
  <pageSetup paperSize="9" scale="8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報告書（事業主控）</vt:lpstr>
      <vt:lpstr>報告書（提出用）</vt:lpstr>
      <vt:lpstr>総括表</vt:lpstr>
      <vt:lpstr>保険料計算シート</vt:lpstr>
      <vt:lpstr>設定シート</vt:lpstr>
      <vt:lpstr>総括表!Print_Area</vt:lpstr>
      <vt:lpstr>保険料計算シート!Print_Area</vt:lpstr>
      <vt:lpstr>'報告書（事業主控）'!Print_Area</vt:lpstr>
      <vt:lpstr>概算年度</vt:lpstr>
      <vt:lpstr>事業の期間・最小値</vt:lpstr>
      <vt:lpstr>事業の期間・最大値</vt:lpstr>
      <vt:lpstr>事業の種類</vt:lpstr>
      <vt:lpstr>事業の種類空</vt:lpstr>
      <vt:lpstr>事業の種類控除</vt:lpstr>
      <vt:lpstr>賃金算定基準</vt:lpstr>
      <vt:lpstr>労務比率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関根 清治(sekine-seiji)</dc:creator>
  <cp:lastModifiedBy>e-tax</cp:lastModifiedBy>
  <cp:lastPrinted>2023-04-03T23:26:18Z</cp:lastPrinted>
  <dcterms:created xsi:type="dcterms:W3CDTF">2007-02-15T04:02:24Z</dcterms:created>
  <dcterms:modified xsi:type="dcterms:W3CDTF">2024-04-08T08:05:14Z</dcterms:modified>
</cp:coreProperties>
</file>